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9"/>
  <fileSharing readOnlyRecommended="1" userName="JB" algorithmName="SHA-512" hashValue="9R+DP4NcyvNnmgpe84JzFOU2TIY5qBeVTe6eDb42BpDibBlZ1j9zL6CnpkXJf9xBdIDZG6euTTrBn+0Np4ovQQ==" saltValue="dxeuoP1TBrq1fh36Lz/EPQ==" spinCount="100000"/>
  <workbookPr updateLinks="never"/>
  <mc:AlternateContent xmlns:mc="http://schemas.openxmlformats.org/markup-compatibility/2006">
    <mc:Choice Requires="x15">
      <x15ac:absPath xmlns:x15ac="http://schemas.microsoft.com/office/spreadsheetml/2010/11/ac" url="/Users/Jarek/Documents/  ## Kancelaria R/Rada Uczelni/Uchwały 2022/"/>
    </mc:Choice>
  </mc:AlternateContent>
  <xr:revisionPtr revIDLastSave="0" documentId="8_{2CCEDB21-B230-6E43-A761-C11C2B1C0294}" xr6:coauthVersionLast="47" xr6:coauthVersionMax="47" xr10:uidLastSave="{00000000-0000-0000-0000-000000000000}"/>
  <bookViews>
    <workbookView xWindow="0" yWindow="500" windowWidth="28800" windowHeight="15840" tabRatio="456" xr2:uid="{00000000-000D-0000-FFFF-FFFF00000000}"/>
  </bookViews>
  <sheets>
    <sheet name="Dział I" sheetId="1" r:id="rId1"/>
    <sheet name="Dział II" sheetId="2" r:id="rId2"/>
    <sheet name="Dział III A" sheetId="3" r:id="rId3"/>
    <sheet name="Dział IV" sheetId="4" r:id="rId4"/>
  </sheets>
  <definedNames>
    <definedName name="_xlnm.Print_Area" localSheetId="1">'Dział II'!$A$1:$I$38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4" l="1"/>
  <c r="F19" i="1" l="1"/>
  <c r="F24" i="1"/>
  <c r="F22" i="1"/>
  <c r="F20" i="1"/>
  <c r="F43" i="1" l="1"/>
  <c r="F26" i="1"/>
  <c r="F67" i="1"/>
  <c r="F48" i="1"/>
  <c r="F54" i="1"/>
  <c r="F44" i="1"/>
  <c r="F53" i="1"/>
  <c r="F34" i="1" l="1"/>
  <c r="F33" i="1"/>
  <c r="F31" i="1" s="1"/>
  <c r="F17" i="1"/>
  <c r="F47" i="1"/>
  <c r="E28" i="3" l="1"/>
  <c r="E27" i="3" s="1"/>
  <c r="H12" i="4" l="1"/>
  <c r="F33" i="3" l="1"/>
  <c r="F30" i="3"/>
  <c r="F31" i="3"/>
  <c r="F32" i="3"/>
  <c r="F29" i="3"/>
  <c r="I27" i="3"/>
  <c r="H28" i="3"/>
  <c r="H27" i="3" s="1"/>
  <c r="G28" i="3"/>
  <c r="J28" i="3"/>
  <c r="J27" i="3" s="1"/>
  <c r="H6" i="4"/>
  <c r="F28" i="3" l="1"/>
  <c r="F27" i="3" s="1"/>
  <c r="G27" i="3"/>
  <c r="G11" i="2"/>
  <c r="G14" i="2" s="1"/>
  <c r="I11" i="2"/>
  <c r="I22" i="2"/>
  <c r="G22" i="2"/>
  <c r="G21" i="2"/>
  <c r="G23" i="2" s="1"/>
  <c r="I21" i="2"/>
  <c r="I31" i="2"/>
  <c r="G38" i="2"/>
  <c r="G28" i="2"/>
  <c r="G30" i="2"/>
  <c r="G32" i="2" s="1"/>
  <c r="H18" i="2"/>
  <c r="I18" i="2" s="1"/>
  <c r="G18" i="2"/>
  <c r="G17" i="2"/>
  <c r="G16" i="2"/>
  <c r="G19" i="2" s="1"/>
  <c r="F29" i="1" l="1"/>
  <c r="F55" i="1"/>
  <c r="F57" i="1" s="1"/>
  <c r="F41" i="1" s="1"/>
  <c r="F62" i="1"/>
  <c r="F60" i="1" s="1"/>
  <c r="F40" i="1" l="1"/>
  <c r="G16" i="4"/>
  <c r="E62" i="1"/>
  <c r="E60" i="1" s="1"/>
  <c r="E54" i="1"/>
  <c r="E55" i="1" s="1"/>
  <c r="E57" i="1" s="1"/>
  <c r="E41" i="1" s="1"/>
  <c r="E40" i="1" s="1"/>
  <c r="E29" i="1"/>
  <c r="E25" i="1"/>
  <c r="E12" i="1" l="1"/>
  <c r="E11" i="1" s="1"/>
  <c r="F25" i="1"/>
  <c r="F12" i="1" s="1"/>
  <c r="F11" i="1" s="1"/>
  <c r="F65" i="1" s="1"/>
  <c r="F70" i="1" s="1"/>
  <c r="F73" i="1" s="1"/>
  <c r="E65" i="1"/>
  <c r="E70" i="1" s="1"/>
  <c r="E73" i="1" s="1"/>
  <c r="A1" i="4"/>
  <c r="A1" i="3"/>
  <c r="A1" i="2"/>
  <c r="F38" i="2"/>
  <c r="E15" i="2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5" i="2" s="1"/>
  <c r="E36" i="2" s="1"/>
  <c r="E37" i="2" s="1"/>
  <c r="E38" i="2" s="1"/>
  <c r="D40" i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</calcChain>
</file>

<file path=xl/sharedStrings.xml><?xml version="1.0" encoding="utf-8"?>
<sst xmlns="http://schemas.openxmlformats.org/spreadsheetml/2006/main" count="299" uniqueCount="169">
  <si>
    <t>………………..………………….</t>
  </si>
  <si>
    <t xml:space="preserve">         (pieczątka uczelni)</t>
  </si>
  <si>
    <t>nazwa uczelni</t>
  </si>
  <si>
    <r>
      <t>Dział I. Rachunek zysków i strat</t>
    </r>
    <r>
      <rPr>
        <sz val="12"/>
        <rFont val="Times New Roman"/>
        <family val="1"/>
        <charset val="238"/>
      </rPr>
      <t xml:space="preserve">   –   w tysiącach złotych z jednym znakiem po przecinku</t>
    </r>
  </si>
  <si>
    <t xml:space="preserve"> </t>
  </si>
  <si>
    <r>
      <t>A.  Przychody z działalności operacyjnej</t>
    </r>
    <r>
      <rPr>
        <sz val="14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(02+18)</t>
    </r>
  </si>
  <si>
    <t>01</t>
  </si>
  <si>
    <r>
      <t xml:space="preserve">Przychody z </t>
    </r>
    <r>
      <rPr>
        <b/>
        <sz val="12"/>
        <color indexed="8"/>
        <rFont val="Times New Roman"/>
        <family val="1"/>
        <charset val="238"/>
      </rPr>
      <t>podstawowej</t>
    </r>
    <r>
      <rPr>
        <b/>
        <sz val="12"/>
        <rFont val="Times New Roman"/>
        <family val="1"/>
        <charset val="238"/>
      </rPr>
      <t xml:space="preserve"> działalności operacyjnej</t>
    </r>
    <r>
      <rPr>
        <sz val="12"/>
        <rFont val="Times New Roman"/>
        <family val="1"/>
        <charset val="238"/>
      </rPr>
      <t xml:space="preserve"> (03+04+05+06+08+09+10+12+13+14+16+17)</t>
    </r>
  </si>
  <si>
    <t>02</t>
  </si>
  <si>
    <t>Subwencja na utrzymanie potencjału dydaktycznego i badawczego</t>
  </si>
  <si>
    <t>03</t>
  </si>
  <si>
    <t>Dotacje z budżetu państwa</t>
  </si>
  <si>
    <t>04</t>
  </si>
  <si>
    <t>Środki z budżetów jednostek samorządu terytorialnego lub ich związków</t>
  </si>
  <si>
    <t>05</t>
  </si>
  <si>
    <t>Opłaty za świadczone usługi edukacyjne</t>
  </si>
  <si>
    <t>06</t>
  </si>
  <si>
    <t>w tym na studiach niestacjonarnych</t>
  </si>
  <si>
    <t>07</t>
  </si>
  <si>
    <t xml:space="preserve">Środki na realizację projektów finansowanych przez Narodowe Centrum Badań i Rozwoju </t>
  </si>
  <si>
    <t>08</t>
  </si>
  <si>
    <t>Środki na realizację projektów finansowanych przez Narodowe Centrum Nauki</t>
  </si>
  <si>
    <t>09</t>
  </si>
  <si>
    <t>Środki na realizację przedsięwzięć współfinansowanych ze środków pochodzących ze źródeł zagranicznych</t>
  </si>
  <si>
    <t>10</t>
  </si>
  <si>
    <t>w tym środki pochodzące ze źródeł zagranicznych, niepodlegające zwrotowi</t>
  </si>
  <si>
    <t>11</t>
  </si>
  <si>
    <t>Sprzedaż pozostałych prac i usług badawczych i rozwojowych</t>
  </si>
  <si>
    <t>12</t>
  </si>
  <si>
    <t>Środki na realizację programów lub przedsięwzięć ustanowionych przez ministra właściwego do spraw szkolnictwa wyższego i nauki</t>
  </si>
  <si>
    <t>13</t>
  </si>
  <si>
    <t>Pozostałe przychody z podstawowej działalności operacyjnej</t>
  </si>
  <si>
    <t>14</t>
  </si>
  <si>
    <t>w tym opłaty za korzystanie z domów i stołówek studenckich</t>
  </si>
  <si>
    <t>15</t>
  </si>
  <si>
    <t>Przychody ogółem z działalności gospodarczej wyodrębnionej</t>
  </si>
  <si>
    <t>16</t>
  </si>
  <si>
    <t>Koszt wytworzenia świadczeń na własne potrzeby jednostki</t>
  </si>
  <si>
    <t>17</t>
  </si>
  <si>
    <r>
      <t xml:space="preserve">Pozostałe przychody  </t>
    </r>
    <r>
      <rPr>
        <sz val="12"/>
        <rFont val="Times New Roman"/>
        <family val="1"/>
        <charset val="238"/>
      </rPr>
      <t>(19+20)</t>
    </r>
  </si>
  <si>
    <t>18</t>
  </si>
  <si>
    <t>Przychody ze sprzedaży towarów i materiałów</t>
  </si>
  <si>
    <t>19</t>
  </si>
  <si>
    <t>Pozostałe przychody operacyjne (21+22)</t>
  </si>
  <si>
    <t>20</t>
  </si>
  <si>
    <t>z tego</t>
  </si>
  <si>
    <t>zysk z tytułu rozchodu niefinansowych aktywów trwałych</t>
  </si>
  <si>
    <t>21</t>
  </si>
  <si>
    <t>inne pozostałe przychody operacyjne</t>
  </si>
  <si>
    <t>22</t>
  </si>
  <si>
    <t>w tym równowartość rocznych odpisów amortyzacyjnych środków trwałych oraz wartości niematerialnych i prawnych sfinansowanych z dotacji celowych, subwencji, a także otrzymanych nieodpłatnie z innych źródeł</t>
  </si>
  <si>
    <r>
      <t>cd. działu I.  Rachunek zysków i strat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</si>
  <si>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r>
      <t xml:space="preserve">B. Koszty działalności operacyjnej </t>
    </r>
    <r>
      <rPr>
        <sz val="14"/>
        <rFont val="Times New Roman"/>
        <family val="1"/>
        <charset val="238"/>
      </rPr>
      <t>(25+44)</t>
    </r>
  </si>
  <si>
    <r>
      <t xml:space="preserve">Koszty podstawowej działalności operacyjnej </t>
    </r>
    <r>
      <rPr>
        <sz val="12"/>
        <rFont val="Times New Roman"/>
        <family val="1"/>
        <charset val="238"/>
      </rPr>
      <t xml:space="preserve"> (41)</t>
    </r>
  </si>
  <si>
    <t>Amortyzacja</t>
  </si>
  <si>
    <t>Zużycie materiałów i energii</t>
  </si>
  <si>
    <t>Usługi obce</t>
  </si>
  <si>
    <t>Podatki i opłaty</t>
  </si>
  <si>
    <t>Wynagrodzenia</t>
  </si>
  <si>
    <t>w tym wynikające ze stosunku pracy</t>
  </si>
  <si>
    <t>Ubezpieczenia społeczne i inne świadczenia</t>
  </si>
  <si>
    <t>w tym</t>
  </si>
  <si>
    <t>składki z tytułu ubezpieczeń społecznych i funduszu pracy</t>
  </si>
  <si>
    <t xml:space="preserve">w tym </t>
  </si>
  <si>
    <t>składki z tytułu ubezpieczeń społecznych wypłacane od stypendiów doktoranckich w szkołach doktorskich</t>
  </si>
  <si>
    <t>odpis na zakładowy fundusz świadczeń socjalnych</t>
  </si>
  <si>
    <t>odpis na własny fundusz na stypendia</t>
  </si>
  <si>
    <t>stypendia doktoranckie w szkołach doktorskich</t>
  </si>
  <si>
    <t>Pozostałe koszty rodzajowe</t>
  </si>
  <si>
    <t>Ogółem koszty rodzajowe (26+27+28+29+30+32+38)</t>
  </si>
  <si>
    <t>Zmiana stanu produktów (zwiększenia – wartość ujemna, zmniejszenia − wartość dodatnia)</t>
  </si>
  <si>
    <t>Ogółem koszty własne podstawowej działalności operacyjnej (39+40)</t>
  </si>
  <si>
    <t>koszty utrzymania domów i stołówek studenckich</t>
  </si>
  <si>
    <t>koszty działalności gospodarczej wyodrębnionej</t>
  </si>
  <si>
    <r>
      <t xml:space="preserve">Pozostałe koszty </t>
    </r>
    <r>
      <rPr>
        <sz val="12"/>
        <rFont val="Times New Roman"/>
        <family val="1"/>
        <charset val="238"/>
      </rPr>
      <t>(45+46)</t>
    </r>
  </si>
  <si>
    <t xml:space="preserve">Wartość sprzedanych towarów i materiałów </t>
  </si>
  <si>
    <t>Pozostałe koszty operacyjne (47+48)</t>
  </si>
  <si>
    <t>strata z tytułu rozchodu niefinansowych aktywów trwałych</t>
  </si>
  <si>
    <t>inne pozostałe koszty operacyjne</t>
  </si>
  <si>
    <r>
      <t xml:space="preserve">C. Zysk (strata) z działalności operacyjnej </t>
    </r>
    <r>
      <rPr>
        <sz val="14"/>
        <rFont val="Times New Roman"/>
        <family val="1"/>
        <charset val="238"/>
      </rPr>
      <t xml:space="preserve"> (01</t>
    </r>
    <r>
      <rPr>
        <sz val="14"/>
        <rFont val="Calibri"/>
        <family val="2"/>
        <charset val="238"/>
      </rPr>
      <t>−</t>
    </r>
    <r>
      <rPr>
        <sz val="14"/>
        <rFont val="Times New Roman"/>
        <family val="1"/>
        <charset val="238"/>
      </rPr>
      <t>24)</t>
    </r>
  </si>
  <si>
    <t>D. Przychody finansowe</t>
  </si>
  <si>
    <t xml:space="preserve">w tym odsetki uzyskane </t>
  </si>
  <si>
    <t>E. Koszty finansowe</t>
  </si>
  <si>
    <t>w tym odsetki zapłacone</t>
  </si>
  <si>
    <r>
      <t xml:space="preserve">F. Zysk (strata) brutto </t>
    </r>
    <r>
      <rPr>
        <sz val="14"/>
        <rFont val="Times New Roman"/>
        <family val="1"/>
        <charset val="238"/>
      </rPr>
      <t>(49+50-52)</t>
    </r>
  </si>
  <si>
    <t>G.  Podatek dochodowy</t>
  </si>
  <si>
    <t>H.  Pozostałe obowiązkowe zmniejszenia zysku (zwiększenia straty)</t>
  </si>
  <si>
    <r>
      <t xml:space="preserve">I. Zysk (strata) netto </t>
    </r>
    <r>
      <rPr>
        <sz val="14"/>
        <rFont val="Times New Roman"/>
        <family val="1"/>
        <charset val="238"/>
      </rPr>
      <t>(54-55-56)</t>
    </r>
  </si>
  <si>
    <r>
      <t>Dział II.  Fundusze uczelni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</si>
  <si>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t>Wyszczególnienie</t>
  </si>
  <si>
    <t>Fundusz zasadniczy</t>
  </si>
  <si>
    <t>stan funduszu na początek roku</t>
  </si>
  <si>
    <t>zwiększenia ogółem</t>
  </si>
  <si>
    <t>odpisy z zysku netto</t>
  </si>
  <si>
    <t>równowartość zakończonych i oddanych do użytkowania inwestycji budowlanych</t>
  </si>
  <si>
    <t>aktualizacja wyceny środków trwałych</t>
  </si>
  <si>
    <t>zmniejszenia ogółem</t>
  </si>
  <si>
    <t>pokrycie straty netto</t>
  </si>
  <si>
    <t>Fundusz 
stypendialny</t>
  </si>
  <si>
    <t>w tym odpis w ciężar kosztów działalności podstawowej ze środków subwencji</t>
  </si>
  <si>
    <t>Zakładowy fundusz świadczeń socjalnych</t>
  </si>
  <si>
    <t>Własny fundusz 
na stypendia</t>
  </si>
  <si>
    <t>w tym odpis w ciężar kosztów działalności w zakresie kształcenia 
i działalności naukowej</t>
  </si>
  <si>
    <t>Fundusz wsparcia osób niepełnosprawnych</t>
  </si>
  <si>
    <t xml:space="preserve">stan funduszu na początek roku </t>
  </si>
  <si>
    <t>zwiększenie ogółem</t>
  </si>
  <si>
    <t>zmniejszenie ogółem</t>
  </si>
  <si>
    <t>Inne fundusze tworzone na podstawie odrębnych ustaw lub statutu uczelni</t>
  </si>
  <si>
    <t xml:space="preserve">Dział III. Zatrudnienie i wynagrodzenia w grupach stanowisk </t>
  </si>
  <si>
    <t>Zatrudnienie</t>
  </si>
  <si>
    <t>Wynagrodzenia wynikające ze stosunku pracy 
(4+7)</t>
  </si>
  <si>
    <t>osobowe</t>
  </si>
  <si>
    <t>dodatkowe wynagrodzenie roczne</t>
  </si>
  <si>
    <t>dodatek 
za staż pracy</t>
  </si>
  <si>
    <t>nagrody rektora</t>
  </si>
  <si>
    <t xml:space="preserve"> Razem </t>
  </si>
  <si>
    <t>Nauczyciele akademiccy</t>
  </si>
  <si>
    <t>z tego 
w grupach stanowisk</t>
  </si>
  <si>
    <t>profesorów</t>
  </si>
  <si>
    <t>profesorów uczelni</t>
  </si>
  <si>
    <t>adiunktów</t>
  </si>
  <si>
    <t>asystentów</t>
  </si>
  <si>
    <t>Pracownicy niebędący nauczycielami akademickimi</t>
  </si>
  <si>
    <t>Należy podać:</t>
  </si>
  <si>
    <t xml:space="preserve">- przeciętne zatrudnienie w przeliczeniu na pełne etaty, z jednym znakiem po przecinku, </t>
  </si>
  <si>
    <r>
      <t xml:space="preserve">- przeciętne zatrudnienie w miesiącu należy obliczyć metodą </t>
    </r>
    <r>
      <rPr>
        <b/>
        <sz val="12"/>
        <rFont val="Arial"/>
        <family val="2"/>
        <charset val="238"/>
      </rPr>
      <t xml:space="preserve">średniej chronologicznej </t>
    </r>
    <r>
      <rPr>
        <sz val="12"/>
        <rFont val="Arial"/>
        <family val="2"/>
        <charset val="238"/>
      </rPr>
      <t>(zgodnie z metodyką określoną w formularzu GUS Z-06),</t>
    </r>
  </si>
  <si>
    <r>
      <t xml:space="preserve">- wynagrodzenia w </t>
    </r>
    <r>
      <rPr>
        <b/>
        <sz val="12"/>
        <rFont val="Arial"/>
        <family val="2"/>
        <charset val="238"/>
      </rPr>
      <t>tysiącach złotych,</t>
    </r>
    <r>
      <rPr>
        <sz val="12"/>
        <rFont val="Arial"/>
        <family val="2"/>
        <charset val="238"/>
      </rPr>
      <t xml:space="preserve"> z jednym znakiem po przecinku.</t>
    </r>
  </si>
  <si>
    <t>Dział IV. Informacje rzeczowe i uzupełniające</t>
  </si>
  <si>
    <t>Jednostka miary</t>
  </si>
  <si>
    <t>Liczba studentów ogółem (02+03)</t>
  </si>
  <si>
    <t>osoby</t>
  </si>
  <si>
    <t>studiów stacjonarnych</t>
  </si>
  <si>
    <t>studiów niestacjonarnych</t>
  </si>
  <si>
    <r>
      <t xml:space="preserve">studenci, o których mowa w art. 444 ust. 6 ustawy </t>
    </r>
    <r>
      <rPr>
        <i/>
        <sz val="12"/>
        <rFont val="Times New Roman"/>
        <family val="1"/>
        <charset val="238"/>
      </rPr>
      <t>Prawo o szkolnictwie wyższym i nauce</t>
    </r>
  </si>
  <si>
    <t>Liczba uczestników studiów doktoranckich ogółem</t>
  </si>
  <si>
    <t xml:space="preserve">liczba uczestników stacjonarnych studiów doktoranckich </t>
  </si>
  <si>
    <r>
      <t xml:space="preserve">liczba osób pobierających stypendium doktoranckie, o którym mowa w art. 200 ust. 1 ustawy </t>
    </r>
    <r>
      <rPr>
        <i/>
        <sz val="12"/>
        <rFont val="Times New Roman"/>
        <family val="1"/>
        <charset val="238"/>
      </rPr>
      <t>Prawo o szkolnictwie wyższym</t>
    </r>
  </si>
  <si>
    <t>liczba doktorantów w szkołach doktorskich</t>
  </si>
  <si>
    <r>
      <t xml:space="preserve">liczba osób pobierających stypendium doktoranckie, o którym mowa w art. 209 ust. 1 ustawy </t>
    </r>
    <r>
      <rPr>
        <i/>
        <sz val="12"/>
        <rFont val="Times New Roman"/>
        <family val="1"/>
        <charset val="238"/>
      </rPr>
      <t>Prawo o szkolnictwie wyższym i nauce</t>
    </r>
  </si>
  <si>
    <r>
      <t xml:space="preserve">liczba osób pobierających zwiększone stypendium doktoranckie, o którym mowa w art. 209 ust. 7 ustawy </t>
    </r>
    <r>
      <rPr>
        <i/>
        <sz val="12"/>
        <rFont val="Times New Roman"/>
        <family val="1"/>
        <charset val="238"/>
      </rPr>
      <t>Prawo o szkolnictwie wyższym i nauce</t>
    </r>
  </si>
  <si>
    <t>Kwota stypendiów dla studentów i doktorantów</t>
  </si>
  <si>
    <t>tys. zł</t>
  </si>
  <si>
    <t>Przychody z tytułu komercjalizacji wyników badań naukowych i prac rozwojowych</t>
  </si>
  <si>
    <t xml:space="preserve">Koszty remontów budynków i lokali oraz obiektów inżynierii lądowej i wodnej </t>
  </si>
  <si>
    <t>Nakłady na rzeczowe aktywa trwałe i wartości niematerialne i prawne</t>
  </si>
  <si>
    <t>w tym nakłady na urządzenia techniczne i maszyny, środki transportu i inne środki trwałe</t>
  </si>
  <si>
    <t xml:space="preserve">Nakłady na rzeczowe aktywa trwałe i wartości niematerialne i prawne sfinansowane lub dofinasowane z subwencji na utrzymanie potencjału dydaktycznego i badawczego </t>
  </si>
  <si>
    <t>Nakłady na rzeczowe aktywa trwałe i wartości niematerialne i prawne sfinansowane lub dofinasowane z dotacji celowych</t>
  </si>
  <si>
    <t xml:space="preserve">Nakłady na rzeczowe aktywa trwałe i wartości niematerialne i prawne sfinansowane lub dofinasowane ze środków przekazanych przez Narodowego Centrum Badań i Rozwoju </t>
  </si>
  <si>
    <t xml:space="preserve">Nakłady na rzeczowe aktywa trwałe i wartości niematerialne i prawne sfinansowane lub dofinasowane ze środków przekazanych przez Narodowe Centrum Nauki </t>
  </si>
  <si>
    <t>Nakłady na rzeczowe aktywa trwałe i wartości niematerialne i prawne sfinansowane lub dofinasowane ze środków pochodzących z pomocy zagranicznej i niepodlegających zwrotowi</t>
  </si>
  <si>
    <t>w tym z Unii Europejskiej</t>
  </si>
  <si>
    <t>Nakłady na rzeczowe aktywa trwałe i wartości niematerialne i prawne sfinansowane ze środków innych niż wymienione w wierszach 16-20,  a także otrzymanych nieodpłatnie</t>
  </si>
  <si>
    <r>
      <t>stan funduszu na koniec okresu sprawozdawczego</t>
    </r>
    <r>
      <rPr>
        <sz val="12"/>
        <rFont val="Times New Roman"/>
        <family val="1"/>
        <charset val="238"/>
      </rPr>
      <t/>
    </r>
  </si>
  <si>
    <t>stan funduszu na koniec okresu sprawozdawczego</t>
  </si>
  <si>
    <t>03.1</t>
  </si>
  <si>
    <t>w tym środki subwencji inwestycyjnej przeznaczone na działalność bieżącą</t>
  </si>
  <si>
    <t>Plan rzeczowo-finansowy na 2022 r.</t>
  </si>
  <si>
    <t>Plan na 2022 rok</t>
  </si>
  <si>
    <t>Nakłady na rzeczowe aktywa trwałe i wartości niematerialne i prawne podlegające jednorazowym odpisom amortyzacyjnym</t>
  </si>
  <si>
    <t>23</t>
  </si>
  <si>
    <t>24</t>
  </si>
  <si>
    <t>z wiersza 14</t>
  </si>
  <si>
    <t xml:space="preserve">Nakłady na rzeczowe aktywa trwałe i wartości niematerialne i prawne sfinansowane lub dofinasowane z subwencji inwestycyjnej  
</t>
  </si>
  <si>
    <t>Fundusz im.A.Malawskiego</t>
  </si>
  <si>
    <t>Uniwersytet Ekonomiczny w Krakowie</t>
  </si>
  <si>
    <t>Plan na 2022 rok po korekcie</t>
  </si>
  <si>
    <t>wykonanie 01-08.2022</t>
  </si>
  <si>
    <t>% wykonania planu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</si>
</sst>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26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9"/>
      <name val="Arial"/>
      <family val="2"/>
      <charset val="238"/>
    </font>
    <font>
      <b/>
      <sz val="14"/>
      <name val="Arial"/>
      <family val="2"/>
      <charset val="238"/>
    </font>
    <font>
      <b/>
      <sz val="16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sz val="14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4"/>
      <name val="Arial"/>
      <family val="2"/>
      <charset val="238"/>
    </font>
    <font>
      <sz val="14"/>
      <name val="Calibri"/>
      <family val="2"/>
      <charset val="238"/>
    </font>
    <font>
      <sz val="12"/>
      <name val="Arial"/>
      <family val="2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u/>
      <sz val="12"/>
      <name val="Arial"/>
      <family val="2"/>
      <charset val="238"/>
    </font>
    <font>
      <sz val="11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1"/>
      <color theme="1"/>
      <name val="Times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31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9" fontId="23" fillId="0" borderId="0" applyFont="0" applyFill="0" applyBorder="0" applyAlignment="0" applyProtection="0"/>
  </cellStyleXfs>
  <cellXfs count="321">
    <xf numFmtId="0" fontId="0" fillId="0" borderId="0" xfId="0"/>
    <xf numFmtId="0" fontId="1" fillId="0" borderId="0" xfId="1" applyAlignment="1">
      <alignment horizontal="center"/>
    </xf>
    <xf numFmtId="0" fontId="3" fillId="0" borderId="0" xfId="1" applyFont="1"/>
    <xf numFmtId="0" fontId="1" fillId="0" borderId="0" xfId="1"/>
    <xf numFmtId="0" fontId="6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left" vertical="center"/>
    </xf>
    <xf numFmtId="0" fontId="1" fillId="0" borderId="0" xfId="1" applyAlignment="1">
      <alignment wrapText="1"/>
    </xf>
    <xf numFmtId="0" fontId="10" fillId="0" borderId="7" xfId="1" applyFont="1" applyBorder="1" applyAlignment="1">
      <alignment horizontal="center" vertical="center"/>
    </xf>
    <xf numFmtId="0" fontId="9" fillId="0" borderId="8" xfId="1" quotePrefix="1" applyFont="1" applyBorder="1" applyAlignment="1">
      <alignment horizontal="center" vertical="center" wrapText="1"/>
    </xf>
    <xf numFmtId="164" fontId="4" fillId="0" borderId="7" xfId="1" quotePrefix="1" applyNumberFormat="1" applyFont="1" applyBorder="1" applyAlignment="1">
      <alignment horizontal="right" vertical="center" wrapText="1"/>
    </xf>
    <xf numFmtId="164" fontId="13" fillId="0" borderId="7" xfId="1" applyNumberFormat="1" applyFont="1" applyBorder="1" applyAlignment="1">
      <alignment horizontal="right" vertical="center"/>
    </xf>
    <xf numFmtId="0" fontId="9" fillId="0" borderId="6" xfId="1" quotePrefix="1" applyFont="1" applyBorder="1" applyAlignment="1">
      <alignment horizontal="center" vertical="center" wrapText="1"/>
    </xf>
    <xf numFmtId="164" fontId="13" fillId="0" borderId="7" xfId="1" applyNumberFormat="1" applyFont="1" applyBorder="1" applyAlignment="1" applyProtection="1">
      <alignment horizontal="right" vertical="center"/>
      <protection locked="0"/>
    </xf>
    <xf numFmtId="164" fontId="13" fillId="0" borderId="7" xfId="1" applyNumberFormat="1" applyFont="1" applyBorder="1" applyAlignment="1">
      <alignment horizontal="right" vertical="center" wrapText="1"/>
    </xf>
    <xf numFmtId="164" fontId="13" fillId="0" borderId="13" xfId="1" applyNumberFormat="1" applyFont="1" applyBorder="1" applyAlignment="1">
      <alignment horizontal="right" vertical="center"/>
    </xf>
    <xf numFmtId="0" fontId="9" fillId="0" borderId="12" xfId="1" quotePrefix="1" applyFont="1" applyBorder="1" applyAlignment="1">
      <alignment horizontal="center" vertical="center" wrapText="1"/>
    </xf>
    <xf numFmtId="0" fontId="9" fillId="0" borderId="17" xfId="1" quotePrefix="1" applyFont="1" applyBorder="1" applyAlignment="1">
      <alignment horizontal="center" vertical="center" wrapText="1"/>
    </xf>
    <xf numFmtId="164" fontId="13" fillId="0" borderId="18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horizontal="center" wrapText="1"/>
    </xf>
    <xf numFmtId="0" fontId="8" fillId="0" borderId="0" xfId="1" applyFont="1" applyAlignment="1">
      <alignment horizontal="left" wrapText="1"/>
    </xf>
    <xf numFmtId="0" fontId="9" fillId="0" borderId="8" xfId="1" applyFont="1" applyBorder="1" applyAlignment="1">
      <alignment horizontal="center" vertical="center" wrapText="1"/>
    </xf>
    <xf numFmtId="164" fontId="13" fillId="0" borderId="7" xfId="1" applyNumberFormat="1" applyFont="1" applyBorder="1" applyAlignment="1" applyProtection="1">
      <alignment vertical="center"/>
      <protection locked="0"/>
    </xf>
    <xf numFmtId="164" fontId="13" fillId="0" borderId="7" xfId="1" applyNumberFormat="1" applyFont="1" applyBorder="1" applyAlignment="1">
      <alignment vertical="center"/>
    </xf>
    <xf numFmtId="164" fontId="13" fillId="0" borderId="7" xfId="0" applyNumberFormat="1" applyFont="1" applyBorder="1" applyAlignment="1" applyProtection="1">
      <alignment horizontal="right"/>
      <protection locked="0"/>
    </xf>
    <xf numFmtId="164" fontId="13" fillId="0" borderId="7" xfId="1" applyNumberFormat="1" applyFont="1" applyBorder="1" applyAlignment="1">
      <alignment vertical="center" wrapText="1"/>
    </xf>
    <xf numFmtId="164" fontId="4" fillId="0" borderId="7" xfId="1" applyNumberFormat="1" applyFont="1" applyBorder="1" applyAlignment="1">
      <alignment vertical="center" wrapText="1"/>
    </xf>
    <xf numFmtId="164" fontId="4" fillId="0" borderId="18" xfId="1" applyNumberFormat="1" applyFont="1" applyBorder="1" applyAlignment="1">
      <alignment vertical="center" wrapText="1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8" fillId="0" borderId="0" xfId="1" applyFont="1" applyAlignment="1" applyProtection="1">
      <alignment horizontal="left" wrapText="1"/>
      <protection locked="0"/>
    </xf>
    <xf numFmtId="0" fontId="1" fillId="0" borderId="0" xfId="1" applyProtection="1">
      <protection locked="0"/>
    </xf>
    <xf numFmtId="0" fontId="10" fillId="0" borderId="18" xfId="1" applyFont="1" applyBorder="1" applyAlignment="1">
      <alignment horizontal="center" vertical="center"/>
    </xf>
    <xf numFmtId="0" fontId="9" fillId="0" borderId="36" xfId="1" quotePrefix="1" applyFont="1" applyBorder="1" applyAlignment="1">
      <alignment horizontal="center" vertical="center" wrapText="1"/>
    </xf>
    <xf numFmtId="164" fontId="7" fillId="0" borderId="7" xfId="1" applyNumberFormat="1" applyFont="1" applyBorder="1" applyAlignment="1" applyProtection="1">
      <alignment vertical="center"/>
      <protection locked="0"/>
    </xf>
    <xf numFmtId="164" fontId="15" fillId="0" borderId="7" xfId="1" applyNumberFormat="1" applyFont="1" applyBorder="1" applyAlignment="1" applyProtection="1">
      <alignment vertical="center"/>
      <protection locked="0"/>
    </xf>
    <xf numFmtId="164" fontId="15" fillId="2" borderId="7" xfId="1" applyNumberFormat="1" applyFont="1" applyFill="1" applyBorder="1" applyAlignment="1" applyProtection="1">
      <alignment vertical="center"/>
      <protection locked="0"/>
    </xf>
    <xf numFmtId="0" fontId="9" fillId="0" borderId="27" xfId="1" quotePrefix="1" applyFont="1" applyBorder="1" applyAlignment="1">
      <alignment horizontal="center" vertical="center" wrapText="1"/>
    </xf>
    <xf numFmtId="164" fontId="7" fillId="0" borderId="13" xfId="1" applyNumberFormat="1" applyFont="1" applyBorder="1" applyAlignment="1">
      <alignment horizontal="right" vertical="center" wrapText="1"/>
    </xf>
    <xf numFmtId="0" fontId="9" fillId="0" borderId="36" xfId="1" applyFont="1" applyBorder="1" applyAlignment="1">
      <alignment horizontal="center" vertical="center" wrapText="1"/>
    </xf>
    <xf numFmtId="164" fontId="7" fillId="0" borderId="39" xfId="1" applyNumberFormat="1" applyFont="1" applyBorder="1" applyAlignment="1" applyProtection="1">
      <alignment vertical="center"/>
      <protection locked="0"/>
    </xf>
    <xf numFmtId="164" fontId="7" fillId="0" borderId="18" xfId="1" applyNumberFormat="1" applyFont="1" applyBorder="1" applyAlignment="1">
      <alignment horizontal="right" vertical="center" wrapText="1"/>
    </xf>
    <xf numFmtId="0" fontId="9" fillId="0" borderId="17" xfId="1" applyFont="1" applyBorder="1" applyAlignment="1">
      <alignment horizontal="center" vertical="center" wrapText="1"/>
    </xf>
    <xf numFmtId="0" fontId="9" fillId="0" borderId="28" xfId="1" applyFont="1" applyBorder="1" applyAlignment="1">
      <alignment horizontal="center" vertical="center" wrapText="1"/>
    </xf>
    <xf numFmtId="164" fontId="7" fillId="0" borderId="41" xfId="1" applyNumberFormat="1" applyFont="1" applyBorder="1" applyAlignment="1" applyProtection="1">
      <alignment vertical="center"/>
      <protection locked="0"/>
    </xf>
    <xf numFmtId="164" fontId="15" fillId="0" borderId="7" xfId="1" applyNumberFormat="1" applyFont="1" applyBorder="1" applyAlignment="1">
      <alignment vertical="center"/>
    </xf>
    <xf numFmtId="164" fontId="7" fillId="0" borderId="41" xfId="1" applyNumberFormat="1" applyFont="1" applyBorder="1" applyAlignment="1" applyProtection="1">
      <alignment vertical="center" wrapText="1"/>
      <protection locked="0"/>
    </xf>
    <xf numFmtId="164" fontId="15" fillId="0" borderId="41" xfId="1" applyNumberFormat="1" applyFont="1" applyBorder="1" applyAlignment="1" applyProtection="1">
      <alignment vertical="center" wrapText="1"/>
      <protection locked="0"/>
    </xf>
    <xf numFmtId="164" fontId="7" fillId="2" borderId="39" xfId="1" applyNumberFormat="1" applyFont="1" applyFill="1" applyBorder="1" applyAlignment="1" applyProtection="1">
      <alignment wrapText="1"/>
      <protection locked="0"/>
    </xf>
    <xf numFmtId="164" fontId="15" fillId="2" borderId="7" xfId="1" applyNumberFormat="1" applyFont="1" applyFill="1" applyBorder="1" applyProtection="1">
      <protection locked="0"/>
    </xf>
    <xf numFmtId="0" fontId="1" fillId="0" borderId="0" xfId="2" applyAlignment="1">
      <alignment horizontal="left" vertical="center"/>
    </xf>
    <xf numFmtId="0" fontId="1" fillId="0" borderId="0" xfId="2"/>
    <xf numFmtId="0" fontId="9" fillId="0" borderId="0" xfId="2" applyFont="1" applyAlignment="1">
      <alignment vertical="center"/>
    </xf>
    <xf numFmtId="0" fontId="9" fillId="0" borderId="23" xfId="2" applyFont="1" applyBorder="1" applyAlignment="1">
      <alignment horizontal="center" vertical="center" wrapText="1"/>
    </xf>
    <xf numFmtId="0" fontId="9" fillId="0" borderId="62" xfId="2" applyFont="1" applyBorder="1" applyAlignment="1">
      <alignment horizontal="center" vertical="center"/>
    </xf>
    <xf numFmtId="0" fontId="9" fillId="0" borderId="62" xfId="2" applyFont="1" applyBorder="1" applyAlignment="1">
      <alignment horizontal="center" vertical="center" wrapText="1"/>
    </xf>
    <xf numFmtId="0" fontId="9" fillId="0" borderId="63" xfId="2" applyFont="1" applyBorder="1" applyAlignment="1">
      <alignment horizontal="center" vertical="center" wrapText="1"/>
    </xf>
    <xf numFmtId="0" fontId="9" fillId="0" borderId="57" xfId="2" applyFont="1" applyBorder="1" applyAlignment="1">
      <alignment horizontal="center" vertical="center" wrapText="1"/>
    </xf>
    <xf numFmtId="0" fontId="9" fillId="0" borderId="23" xfId="2" quotePrefix="1" applyFont="1" applyBorder="1" applyAlignment="1">
      <alignment horizontal="center" vertical="center" wrapText="1"/>
    </xf>
    <xf numFmtId="164" fontId="4" fillId="0" borderId="23" xfId="2" applyNumberFormat="1" applyFont="1" applyBorder="1" applyAlignment="1">
      <alignment horizontal="right" vertical="center"/>
    </xf>
    <xf numFmtId="164" fontId="4" fillId="0" borderId="23" xfId="2" applyNumberFormat="1" applyFont="1" applyBorder="1" applyAlignment="1">
      <alignment horizontal="right" vertical="center" wrapText="1"/>
    </xf>
    <xf numFmtId="164" fontId="4" fillId="0" borderId="65" xfId="2" applyNumberFormat="1" applyFont="1" applyBorder="1" applyAlignment="1">
      <alignment horizontal="right" vertical="center" wrapText="1"/>
    </xf>
    <xf numFmtId="0" fontId="9" fillId="0" borderId="23" xfId="2" applyFont="1" applyBorder="1" applyAlignment="1">
      <alignment horizontal="left" vertical="center" wrapText="1"/>
    </xf>
    <xf numFmtId="164" fontId="15" fillId="0" borderId="23" xfId="2" applyNumberFormat="1" applyFont="1" applyBorder="1" applyAlignment="1" applyProtection="1">
      <alignment horizontal="right" vertical="center" wrapText="1"/>
      <protection locked="0"/>
    </xf>
    <xf numFmtId="164" fontId="13" fillId="0" borderId="23" xfId="2" applyNumberFormat="1" applyFont="1" applyBorder="1" applyAlignment="1">
      <alignment horizontal="right" vertical="center" wrapText="1"/>
    </xf>
    <xf numFmtId="164" fontId="15" fillId="0" borderId="66" xfId="2" applyNumberFormat="1" applyFont="1" applyBorder="1" applyAlignment="1">
      <alignment horizontal="right" vertical="center" wrapText="1"/>
    </xf>
    <xf numFmtId="164" fontId="15" fillId="0" borderId="65" xfId="2" applyNumberFormat="1" applyFont="1" applyBorder="1" applyAlignment="1" applyProtection="1">
      <alignment horizontal="right" vertical="center" wrapText="1"/>
      <protection locked="0"/>
    </xf>
    <xf numFmtId="0" fontId="9" fillId="0" borderId="68" xfId="2" quotePrefix="1" applyFont="1" applyBorder="1" applyAlignment="1">
      <alignment horizontal="center" vertical="center" wrapText="1"/>
    </xf>
    <xf numFmtId="164" fontId="7" fillId="0" borderId="68" xfId="2" applyNumberFormat="1" applyFont="1" applyBorder="1" applyAlignment="1" applyProtection="1">
      <alignment horizontal="right" vertical="center"/>
      <protection locked="0"/>
    </xf>
    <xf numFmtId="164" fontId="4" fillId="0" borderId="68" xfId="2" applyNumberFormat="1" applyFont="1" applyBorder="1" applyAlignment="1">
      <alignment horizontal="right" vertical="center" wrapText="1"/>
    </xf>
    <xf numFmtId="164" fontId="7" fillId="0" borderId="68" xfId="2" applyNumberFormat="1" applyFont="1" applyBorder="1" applyAlignment="1" applyProtection="1">
      <alignment horizontal="right" vertical="center" wrapText="1"/>
      <protection locked="0"/>
    </xf>
    <xf numFmtId="0" fontId="19" fillId="0" borderId="0" xfId="2" applyFont="1"/>
    <xf numFmtId="0" fontId="15" fillId="0" borderId="0" xfId="2" quotePrefix="1" applyFont="1"/>
    <xf numFmtId="0" fontId="20" fillId="0" borderId="0" xfId="0" applyFont="1" applyAlignment="1" applyProtection="1">
      <alignment vertical="center"/>
      <protection locked="0"/>
    </xf>
    <xf numFmtId="0" fontId="15" fillId="0" borderId="0" xfId="2" quotePrefix="1" applyFont="1" applyProtection="1">
      <protection locked="0"/>
    </xf>
    <xf numFmtId="0" fontId="1" fillId="0" borderId="0" xfId="2" applyProtection="1">
      <protection locked="0"/>
    </xf>
    <xf numFmtId="0" fontId="1" fillId="0" borderId="0" xfId="2" applyAlignment="1">
      <alignment horizontal="center" vertical="center" wrapText="1"/>
    </xf>
    <xf numFmtId="0" fontId="1" fillId="0" borderId="0" xfId="2" applyAlignment="1">
      <alignment wrapText="1"/>
    </xf>
    <xf numFmtId="0" fontId="1" fillId="0" borderId="0" xfId="2" applyAlignment="1">
      <alignment horizontal="center"/>
    </xf>
    <xf numFmtId="0" fontId="8" fillId="0" borderId="0" xfId="2" applyFont="1" applyAlignment="1">
      <alignment horizontal="left" vertical="center" wrapText="1"/>
    </xf>
    <xf numFmtId="0" fontId="10" fillId="0" borderId="23" xfId="2" applyFont="1" applyBorder="1" applyAlignment="1">
      <alignment horizontal="center" vertical="top" wrapText="1"/>
    </xf>
    <xf numFmtId="0" fontId="10" fillId="0" borderId="65" xfId="2" applyFont="1" applyBorder="1" applyAlignment="1">
      <alignment horizontal="center" vertical="top" wrapText="1"/>
    </xf>
    <xf numFmtId="3" fontId="4" fillId="0" borderId="65" xfId="2" applyNumberFormat="1" applyFont="1" applyBorder="1" applyAlignment="1">
      <alignment horizontal="right" vertical="center" wrapText="1"/>
    </xf>
    <xf numFmtId="3" fontId="15" fillId="0" borderId="65" xfId="2" applyNumberFormat="1" applyFont="1" applyBorder="1" applyAlignment="1" applyProtection="1">
      <alignment vertical="center"/>
      <protection locked="0"/>
    </xf>
    <xf numFmtId="0" fontId="9" fillId="0" borderId="8" xfId="2" applyFont="1" applyBorder="1" applyAlignment="1">
      <alignment vertical="center" wrapText="1"/>
    </xf>
    <xf numFmtId="0" fontId="9" fillId="0" borderId="75" xfId="2" applyFont="1" applyBorder="1" applyAlignment="1">
      <alignment horizontal="left" vertical="center" wrapText="1"/>
    </xf>
    <xf numFmtId="164" fontId="15" fillId="0" borderId="65" xfId="2" applyNumberFormat="1" applyFont="1" applyBorder="1" applyAlignment="1" applyProtection="1">
      <alignment vertical="center"/>
      <protection locked="0"/>
    </xf>
    <xf numFmtId="164" fontId="15" fillId="0" borderId="57" xfId="2" applyNumberFormat="1" applyFont="1" applyBorder="1" applyAlignment="1" applyProtection="1">
      <alignment vertical="center"/>
      <protection locked="0"/>
    </xf>
    <xf numFmtId="0" fontId="9" fillId="0" borderId="61" xfId="2" applyFont="1" applyBorder="1" applyAlignment="1">
      <alignment horizontal="center" vertical="center" wrapText="1"/>
    </xf>
    <xf numFmtId="0" fontId="9" fillId="0" borderId="53" xfId="2" applyFont="1" applyBorder="1" applyAlignment="1">
      <alignment horizontal="center" vertical="center" wrapText="1"/>
    </xf>
    <xf numFmtId="164" fontId="15" fillId="0" borderId="69" xfId="2" applyNumberFormat="1" applyFont="1" applyBorder="1" applyAlignment="1" applyProtection="1">
      <alignment vertical="center"/>
      <protection locked="0"/>
    </xf>
    <xf numFmtId="0" fontId="9" fillId="0" borderId="6" xfId="2" applyFont="1" applyBorder="1" applyAlignment="1">
      <alignment horizontal="left" vertical="center" wrapText="1"/>
    </xf>
    <xf numFmtId="0" fontId="9" fillId="0" borderId="6" xfId="1" applyFont="1" applyBorder="1" applyAlignment="1">
      <alignment vertical="center" wrapText="1"/>
    </xf>
    <xf numFmtId="0" fontId="9" fillId="0" borderId="8" xfId="1" applyFont="1" applyBorder="1" applyAlignment="1">
      <alignment vertical="center" wrapText="1"/>
    </xf>
    <xf numFmtId="49" fontId="9" fillId="0" borderId="8" xfId="1" quotePrefix="1" applyNumberFormat="1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77" xfId="2" applyFont="1" applyBorder="1" applyAlignment="1">
      <alignment horizontal="center" vertical="center" wrapText="1"/>
    </xf>
    <xf numFmtId="0" fontId="9" fillId="0" borderId="78" xfId="2" applyFont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56" xfId="2" applyFont="1" applyFill="1" applyBorder="1" applyAlignment="1">
      <alignment horizontal="center" vertical="center" wrapText="1"/>
    </xf>
    <xf numFmtId="0" fontId="8" fillId="3" borderId="23" xfId="2" applyFont="1" applyFill="1" applyBorder="1" applyAlignment="1">
      <alignment horizontal="center" vertical="center" wrapText="1"/>
    </xf>
    <xf numFmtId="0" fontId="8" fillId="3" borderId="36" xfId="2" applyFont="1" applyFill="1" applyBorder="1" applyAlignment="1">
      <alignment horizontal="center" vertical="center" wrapText="1"/>
    </xf>
    <xf numFmtId="0" fontId="8" fillId="3" borderId="39" xfId="2" applyFont="1" applyFill="1" applyBorder="1" applyAlignment="1">
      <alignment horizontal="center" vertical="center" wrapText="1"/>
    </xf>
    <xf numFmtId="164" fontId="0" fillId="0" borderId="0" xfId="0" applyNumberFormat="1"/>
    <xf numFmtId="0" fontId="10" fillId="0" borderId="15" xfId="1" applyFont="1" applyBorder="1" applyAlignment="1">
      <alignment horizontal="center" vertical="center"/>
    </xf>
    <xf numFmtId="164" fontId="7" fillId="0" borderId="21" xfId="1" applyNumberFormat="1" applyFont="1" applyBorder="1" applyAlignment="1" applyProtection="1">
      <alignment vertical="center"/>
      <protection locked="0"/>
    </xf>
    <xf numFmtId="164" fontId="15" fillId="0" borderId="21" xfId="1" applyNumberFormat="1" applyFont="1" applyBorder="1" applyAlignment="1" applyProtection="1">
      <alignment vertical="center"/>
      <protection locked="0"/>
    </xf>
    <xf numFmtId="164" fontId="15" fillId="2" borderId="21" xfId="1" applyNumberFormat="1" applyFont="1" applyFill="1" applyBorder="1" applyAlignment="1" applyProtection="1">
      <alignment vertical="center"/>
      <protection locked="0"/>
    </xf>
    <xf numFmtId="164" fontId="7" fillId="0" borderId="79" xfId="1" applyNumberFormat="1" applyFont="1" applyBorder="1" applyAlignment="1">
      <alignment horizontal="right" vertical="center" wrapText="1"/>
    </xf>
    <xf numFmtId="164" fontId="7" fillId="0" borderId="33" xfId="1" applyNumberFormat="1" applyFont="1" applyBorder="1" applyAlignment="1" applyProtection="1">
      <alignment vertical="center"/>
      <protection locked="0"/>
    </xf>
    <xf numFmtId="164" fontId="7" fillId="0" borderId="15" xfId="1" applyNumberFormat="1" applyFont="1" applyBorder="1" applyAlignment="1">
      <alignment horizontal="right" vertical="center" wrapText="1"/>
    </xf>
    <xf numFmtId="164" fontId="7" fillId="0" borderId="80" xfId="1" applyNumberFormat="1" applyFont="1" applyBorder="1" applyAlignment="1" applyProtection="1">
      <alignment vertical="center"/>
      <protection locked="0"/>
    </xf>
    <xf numFmtId="164" fontId="15" fillId="0" borderId="21" xfId="1" applyNumberFormat="1" applyFont="1" applyBorder="1" applyAlignment="1">
      <alignment vertical="center"/>
    </xf>
    <xf numFmtId="164" fontId="7" fillId="0" borderId="80" xfId="1" applyNumberFormat="1" applyFont="1" applyBorder="1" applyAlignment="1" applyProtection="1">
      <alignment vertical="center" wrapText="1"/>
      <protection locked="0"/>
    </xf>
    <xf numFmtId="164" fontId="15" fillId="0" borderId="80" xfId="1" applyNumberFormat="1" applyFont="1" applyBorder="1" applyAlignment="1" applyProtection="1">
      <alignment vertical="center" wrapText="1"/>
      <protection locked="0"/>
    </xf>
    <xf numFmtId="164" fontId="7" fillId="2" borderId="33" xfId="1" applyNumberFormat="1" applyFont="1" applyFill="1" applyBorder="1" applyAlignment="1" applyProtection="1">
      <alignment wrapText="1"/>
      <protection locked="0"/>
    </xf>
    <xf numFmtId="164" fontId="15" fillId="2" borderId="21" xfId="1" applyNumberFormat="1" applyFont="1" applyFill="1" applyBorder="1" applyProtection="1">
      <protection locked="0"/>
    </xf>
    <xf numFmtId="0" fontId="8" fillId="3" borderId="81" xfId="2" applyFont="1" applyFill="1" applyBorder="1" applyAlignment="1">
      <alignment horizontal="center" vertical="center" wrapText="1"/>
    </xf>
    <xf numFmtId="0" fontId="1" fillId="0" borderId="82" xfId="1" applyBorder="1" applyProtection="1">
      <protection locked="0"/>
    </xf>
    <xf numFmtId="0" fontId="7" fillId="0" borderId="0" xfId="1" applyFont="1" applyAlignment="1" applyProtection="1">
      <alignment wrapText="1"/>
      <protection locked="0"/>
    </xf>
    <xf numFmtId="0" fontId="22" fillId="0" borderId="32" xfId="0" applyFont="1" applyBorder="1" applyAlignment="1">
      <alignment horizontal="center" wrapText="1"/>
    </xf>
    <xf numFmtId="0" fontId="22" fillId="0" borderId="39" xfId="0" applyFont="1" applyBorder="1" applyAlignment="1">
      <alignment horizontal="center" wrapText="1"/>
    </xf>
    <xf numFmtId="0" fontId="0" fillId="0" borderId="14" xfId="0" applyBorder="1"/>
    <xf numFmtId="0" fontId="0" fillId="0" borderId="18" xfId="0" applyBorder="1"/>
    <xf numFmtId="0" fontId="10" fillId="0" borderId="29" xfId="1" applyFont="1" applyBorder="1" applyAlignment="1">
      <alignment horizontal="center" vertical="center"/>
    </xf>
    <xf numFmtId="164" fontId="7" fillId="0" borderId="4" xfId="1" applyNumberFormat="1" applyFont="1" applyBorder="1" applyAlignment="1" applyProtection="1">
      <alignment vertical="center"/>
      <protection locked="0"/>
    </xf>
    <xf numFmtId="164" fontId="15" fillId="0" borderId="4" xfId="1" applyNumberFormat="1" applyFont="1" applyBorder="1" applyAlignment="1" applyProtection="1">
      <alignment vertical="center"/>
      <protection locked="0"/>
    </xf>
    <xf numFmtId="164" fontId="15" fillId="2" borderId="4" xfId="1" applyNumberFormat="1" applyFont="1" applyFill="1" applyBorder="1" applyAlignment="1" applyProtection="1">
      <alignment vertical="center"/>
      <protection locked="0"/>
    </xf>
    <xf numFmtId="164" fontId="7" fillId="0" borderId="10" xfId="1" applyNumberFormat="1" applyFont="1" applyBorder="1" applyAlignment="1">
      <alignment horizontal="right" vertical="center" wrapText="1"/>
    </xf>
    <xf numFmtId="164" fontId="7" fillId="0" borderId="84" xfId="1" applyNumberFormat="1" applyFont="1" applyBorder="1" applyAlignment="1" applyProtection="1">
      <alignment vertical="center"/>
      <protection locked="0"/>
    </xf>
    <xf numFmtId="164" fontId="7" fillId="0" borderId="29" xfId="1" applyNumberFormat="1" applyFont="1" applyBorder="1" applyAlignment="1">
      <alignment horizontal="right" vertical="center" wrapText="1"/>
    </xf>
    <xf numFmtId="164" fontId="7" fillId="0" borderId="85" xfId="1" applyNumberFormat="1" applyFont="1" applyBorder="1" applyAlignment="1" applyProtection="1">
      <alignment vertical="center"/>
      <protection locked="0"/>
    </xf>
    <xf numFmtId="164" fontId="15" fillId="0" borderId="4" xfId="1" applyNumberFormat="1" applyFont="1" applyBorder="1" applyAlignment="1">
      <alignment vertical="center"/>
    </xf>
    <xf numFmtId="164" fontId="7" fillId="0" borderId="85" xfId="1" applyNumberFormat="1" applyFont="1" applyBorder="1" applyAlignment="1" applyProtection="1">
      <alignment vertical="center" wrapText="1"/>
      <protection locked="0"/>
    </xf>
    <xf numFmtId="164" fontId="15" fillId="0" borderId="85" xfId="1" applyNumberFormat="1" applyFont="1" applyBorder="1" applyAlignment="1" applyProtection="1">
      <alignment vertical="center" wrapText="1"/>
      <protection locked="0"/>
    </xf>
    <xf numFmtId="0" fontId="0" fillId="0" borderId="9" xfId="0" applyBorder="1"/>
    <xf numFmtId="0" fontId="0" fillId="0" borderId="7" xfId="0" applyBorder="1"/>
    <xf numFmtId="0" fontId="22" fillId="0" borderId="32" xfId="0" applyFont="1" applyBorder="1"/>
    <xf numFmtId="0" fontId="22" fillId="0" borderId="39" xfId="0" applyFont="1" applyBorder="1"/>
    <xf numFmtId="9" fontId="15" fillId="0" borderId="7" xfId="4" applyFont="1" applyFill="1" applyBorder="1" applyAlignment="1" applyProtection="1">
      <alignment vertical="center"/>
      <protection locked="0"/>
    </xf>
    <xf numFmtId="165" fontId="15" fillId="0" borderId="7" xfId="4" applyNumberFormat="1" applyFont="1" applyFill="1" applyBorder="1" applyAlignment="1" applyProtection="1">
      <alignment vertical="center"/>
      <protection locked="0"/>
    </xf>
    <xf numFmtId="9" fontId="15" fillId="2" borderId="7" xfId="4" applyFont="1" applyFill="1" applyBorder="1" applyAlignment="1" applyProtection="1">
      <alignment vertical="center"/>
      <protection locked="0"/>
    </xf>
    <xf numFmtId="0" fontId="9" fillId="0" borderId="56" xfId="2" quotePrefix="1" applyFont="1" applyBorder="1" applyAlignment="1">
      <alignment horizontal="center" vertical="center" wrapText="1"/>
    </xf>
    <xf numFmtId="0" fontId="9" fillId="0" borderId="86" xfId="2" quotePrefix="1" applyFont="1" applyBorder="1" applyAlignment="1">
      <alignment horizontal="center" vertical="center" wrapText="1"/>
    </xf>
    <xf numFmtId="164" fontId="7" fillId="0" borderId="69" xfId="2" applyNumberFormat="1" applyFont="1" applyBorder="1" applyAlignment="1" applyProtection="1">
      <alignment horizontal="right" vertical="center" wrapText="1"/>
      <protection locked="0"/>
    </xf>
    <xf numFmtId="164" fontId="4" fillId="0" borderId="23" xfId="2" applyNumberFormat="1" applyFont="1" applyBorder="1" applyAlignment="1" applyProtection="1">
      <alignment horizontal="right" vertical="center" wrapText="1"/>
      <protection locked="0"/>
    </xf>
    <xf numFmtId="164" fontId="1" fillId="0" borderId="0" xfId="1" applyNumberFormat="1"/>
    <xf numFmtId="164" fontId="13" fillId="0" borderId="7" xfId="1" applyNumberFormat="1" applyFont="1" applyBorder="1" applyAlignment="1" applyProtection="1">
      <alignment horizontal="right" vertical="center" wrapText="1"/>
      <protection locked="0"/>
    </xf>
    <xf numFmtId="0" fontId="11" fillId="0" borderId="4" xfId="1" applyFont="1" applyBorder="1" applyAlignment="1">
      <alignment vertical="center" wrapText="1"/>
    </xf>
    <xf numFmtId="0" fontId="11" fillId="0" borderId="5" xfId="1" applyFont="1" applyBorder="1" applyAlignment="1">
      <alignment vertical="center" wrapText="1"/>
    </xf>
    <xf numFmtId="0" fontId="11" fillId="0" borderId="6" xfId="1" applyFont="1" applyBorder="1" applyAlignment="1">
      <alignment vertical="center" wrapText="1"/>
    </xf>
    <xf numFmtId="0" fontId="6" fillId="0" borderId="29" xfId="1" applyFont="1" applyBorder="1" applyAlignment="1">
      <alignment vertical="center" wrapText="1"/>
    </xf>
    <xf numFmtId="0" fontId="6" fillId="0" borderId="30" xfId="1" applyFont="1" applyBorder="1" applyAlignment="1">
      <alignment vertical="center" wrapText="1"/>
    </xf>
    <xf numFmtId="0" fontId="6" fillId="0" borderId="16" xfId="1" applyFont="1" applyBorder="1" applyAlignment="1">
      <alignment vertical="center" wrapText="1"/>
    </xf>
    <xf numFmtId="0" fontId="6" fillId="0" borderId="4" xfId="1" applyFont="1" applyBorder="1" applyAlignment="1">
      <alignment vertical="center" wrapText="1"/>
    </xf>
    <xf numFmtId="0" fontId="6" fillId="0" borderId="5" xfId="1" applyFont="1" applyBorder="1" applyAlignment="1">
      <alignment vertical="center" wrapText="1"/>
    </xf>
    <xf numFmtId="0" fontId="6" fillId="0" borderId="6" xfId="1" applyFont="1" applyBorder="1" applyAlignment="1">
      <alignment vertical="center" wrapText="1"/>
    </xf>
    <xf numFmtId="0" fontId="9" fillId="0" borderId="4" xfId="1" applyFont="1" applyBorder="1" applyAlignment="1">
      <alignment horizontal="left" vertical="center" wrapText="1" indent="1"/>
    </xf>
    <xf numFmtId="0" fontId="9" fillId="0" borderId="5" xfId="1" applyFont="1" applyBorder="1" applyAlignment="1">
      <alignment horizontal="left" vertical="center" wrapText="1" indent="1"/>
    </xf>
    <xf numFmtId="0" fontId="9" fillId="0" borderId="6" xfId="1" applyFont="1" applyBorder="1" applyAlignment="1">
      <alignment horizontal="left" vertical="center" wrapText="1" indent="1"/>
    </xf>
    <xf numFmtId="0" fontId="8" fillId="0" borderId="4" xfId="1" applyFont="1" applyBorder="1" applyAlignment="1">
      <alignment horizontal="left" vertical="center" wrapText="1" indent="2"/>
    </xf>
    <xf numFmtId="0" fontId="8" fillId="0" borderId="5" xfId="1" applyFont="1" applyBorder="1" applyAlignment="1">
      <alignment horizontal="left" vertical="center" wrapText="1" indent="2"/>
    </xf>
    <xf numFmtId="0" fontId="8" fillId="0" borderId="6" xfId="1" applyFont="1" applyBorder="1" applyAlignment="1">
      <alignment horizontal="left" vertical="center" wrapText="1" indent="2"/>
    </xf>
    <xf numFmtId="0" fontId="9" fillId="0" borderId="4" xfId="1" applyFont="1" applyBorder="1" applyAlignment="1">
      <alignment vertical="center" wrapText="1"/>
    </xf>
    <xf numFmtId="0" fontId="9" fillId="0" borderId="5" xfId="1" applyFont="1" applyBorder="1" applyAlignment="1">
      <alignment vertical="center" wrapText="1"/>
    </xf>
    <xf numFmtId="0" fontId="9" fillId="0" borderId="6" xfId="1" applyFont="1" applyBorder="1" applyAlignment="1">
      <alignment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left" vertical="center" wrapText="1"/>
    </xf>
    <xf numFmtId="0" fontId="9" fillId="0" borderId="22" xfId="2" applyFont="1" applyBorder="1" applyAlignment="1">
      <alignment horizontal="left" vertical="center" wrapText="1" indent="2"/>
    </xf>
    <xf numFmtId="0" fontId="9" fillId="0" borderId="23" xfId="2" applyFont="1" applyBorder="1" applyAlignment="1">
      <alignment horizontal="left" vertical="center" wrapText="1" indent="2"/>
    </xf>
    <xf numFmtId="0" fontId="9" fillId="0" borderId="24" xfId="1" applyFont="1" applyBorder="1" applyAlignment="1">
      <alignment vertical="center" wrapText="1"/>
    </xf>
    <xf numFmtId="0" fontId="9" fillId="0" borderId="25" xfId="1" applyFont="1" applyBorder="1" applyAlignment="1">
      <alignment vertical="center" wrapText="1"/>
    </xf>
    <xf numFmtId="0" fontId="9" fillId="0" borderId="26" xfId="1" applyFont="1" applyBorder="1" applyAlignment="1">
      <alignment vertical="center" wrapText="1"/>
    </xf>
    <xf numFmtId="0" fontId="9" fillId="0" borderId="19" xfId="1" applyFont="1" applyBorder="1" applyAlignment="1">
      <alignment horizontal="center" vertical="center"/>
    </xf>
    <xf numFmtId="0" fontId="9" fillId="0" borderId="42" xfId="1" applyFont="1" applyBorder="1" applyAlignment="1">
      <alignment horizontal="center" vertical="center"/>
    </xf>
    <xf numFmtId="0" fontId="9" fillId="0" borderId="21" xfId="1" applyFont="1" applyBorder="1" applyAlignment="1">
      <alignment horizontal="left" vertical="center" wrapText="1"/>
    </xf>
    <xf numFmtId="0" fontId="9" fillId="0" borderId="6" xfId="1" applyFont="1" applyBorder="1" applyAlignment="1">
      <alignment horizontal="left" vertical="center" wrapText="1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 indent="2"/>
    </xf>
    <xf numFmtId="0" fontId="9" fillId="0" borderId="5" xfId="0" applyFont="1" applyBorder="1" applyAlignment="1">
      <alignment horizontal="left" vertical="center" wrapText="1" indent="2"/>
    </xf>
    <xf numFmtId="0" fontId="9" fillId="0" borderId="6" xfId="0" applyFont="1" applyBorder="1" applyAlignment="1">
      <alignment horizontal="left" vertical="center" wrapText="1" indent="2"/>
    </xf>
    <xf numFmtId="0" fontId="8" fillId="0" borderId="0" xfId="1" applyFont="1" applyAlignment="1">
      <alignment horizontal="left"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center" wrapText="1"/>
    </xf>
    <xf numFmtId="0" fontId="10" fillId="0" borderId="5" xfId="1" applyFont="1" applyBorder="1" applyAlignment="1">
      <alignment horizontal="center" wrapText="1"/>
    </xf>
    <xf numFmtId="0" fontId="10" fillId="0" borderId="6" xfId="1" applyFont="1" applyBorder="1" applyAlignment="1">
      <alignment horizontal="center" wrapText="1"/>
    </xf>
    <xf numFmtId="0" fontId="6" fillId="0" borderId="4" xfId="1" applyFont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6" xfId="1" applyFont="1" applyBorder="1" applyAlignment="1">
      <alignment horizontal="left" vertical="center" wrapText="1"/>
    </xf>
    <xf numFmtId="0" fontId="8" fillId="0" borderId="4" xfId="1" applyFont="1" applyBorder="1" applyAlignment="1">
      <alignment horizontal="left" vertical="center" wrapText="1"/>
    </xf>
    <xf numFmtId="0" fontId="8" fillId="0" borderId="5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left" vertical="center" wrapText="1"/>
    </xf>
    <xf numFmtId="0" fontId="9" fillId="0" borderId="4" xfId="1" applyFont="1" applyBorder="1" applyAlignment="1" applyProtection="1">
      <alignment horizontal="left" vertical="center" wrapText="1"/>
      <protection locked="0"/>
    </xf>
    <xf numFmtId="0" fontId="9" fillId="0" borderId="5" xfId="1" applyFont="1" applyBorder="1" applyAlignment="1" applyProtection="1">
      <alignment horizontal="left" vertical="center" wrapText="1"/>
      <protection locked="0"/>
    </xf>
    <xf numFmtId="0" fontId="9" fillId="0" borderId="6" xfId="1" applyFont="1" applyBorder="1" applyAlignment="1" applyProtection="1">
      <alignment horizontal="left" vertical="center" wrapText="1"/>
      <protection locked="0"/>
    </xf>
    <xf numFmtId="0" fontId="8" fillId="0" borderId="4" xfId="1" applyFont="1" applyBorder="1" applyAlignment="1">
      <alignment vertical="center" wrapText="1"/>
    </xf>
    <xf numFmtId="0" fontId="8" fillId="0" borderId="5" xfId="1" applyFont="1" applyBorder="1" applyAlignment="1">
      <alignment vertical="center" wrapText="1"/>
    </xf>
    <xf numFmtId="0" fontId="8" fillId="0" borderId="6" xfId="1" applyFont="1" applyBorder="1" applyAlignment="1">
      <alignment vertical="center" wrapText="1"/>
    </xf>
    <xf numFmtId="0" fontId="9" fillId="0" borderId="10" xfId="1" applyFont="1" applyBorder="1" applyAlignment="1">
      <alignment vertical="center" wrapText="1"/>
    </xf>
    <xf numFmtId="0" fontId="9" fillId="0" borderId="11" xfId="1" applyFont="1" applyBorder="1" applyAlignment="1">
      <alignment vertical="center" wrapText="1"/>
    </xf>
    <xf numFmtId="0" fontId="9" fillId="0" borderId="12" xfId="1" applyFont="1" applyBorder="1" applyAlignment="1">
      <alignment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left" vertical="center" wrapText="1" indent="2"/>
    </xf>
    <xf numFmtId="0" fontId="9" fillId="0" borderId="16" xfId="1" applyFont="1" applyBorder="1" applyAlignment="1">
      <alignment horizontal="left" vertical="center" wrapText="1" indent="2"/>
    </xf>
    <xf numFmtId="0" fontId="9" fillId="0" borderId="9" xfId="1" applyFont="1" applyBorder="1" applyAlignment="1">
      <alignment horizontal="left" vertical="center" wrapText="1"/>
    </xf>
    <xf numFmtId="0" fontId="9" fillId="0" borderId="9" xfId="1" applyFont="1" applyBorder="1" applyAlignment="1">
      <alignment horizontal="left" vertical="center" wrapText="1" indent="3"/>
    </xf>
    <xf numFmtId="0" fontId="9" fillId="0" borderId="8" xfId="1" applyFont="1" applyBorder="1" applyAlignment="1">
      <alignment horizontal="left" vertical="center" wrapText="1" indent="3"/>
    </xf>
    <xf numFmtId="0" fontId="2" fillId="0" borderId="0" xfId="1" applyFont="1" applyAlignment="1">
      <alignment horizontal="left" wrapText="1"/>
    </xf>
    <xf numFmtId="0" fontId="1" fillId="0" borderId="0" xfId="1" applyAlignment="1">
      <alignment horizontal="left" vertical="center" wrapText="1"/>
    </xf>
    <xf numFmtId="0" fontId="4" fillId="0" borderId="0" xfId="1" applyFont="1" applyAlignment="1" applyProtection="1">
      <alignment horizontal="center" vertical="center" wrapText="1"/>
      <protection locked="0"/>
    </xf>
    <xf numFmtId="0" fontId="1" fillId="0" borderId="0" xfId="1" applyAlignment="1" applyProtection="1">
      <alignment horizontal="center" vertical="top" wrapText="1"/>
      <protection locked="0"/>
    </xf>
    <xf numFmtId="0" fontId="5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/>
    </xf>
    <xf numFmtId="0" fontId="9" fillId="0" borderId="4" xfId="1" applyFont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21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16" fillId="0" borderId="32" xfId="1" applyFont="1" applyBorder="1" applyAlignment="1" applyProtection="1">
      <alignment horizontal="center" vertical="center" textRotation="90" wrapText="1"/>
      <protection locked="0"/>
    </xf>
    <xf numFmtId="0" fontId="16" fillId="0" borderId="9" xfId="1" applyFont="1" applyBorder="1" applyAlignment="1" applyProtection="1">
      <alignment horizontal="center" vertical="center" textRotation="90" wrapText="1"/>
      <protection locked="0"/>
    </xf>
    <xf numFmtId="0" fontId="16" fillId="0" borderId="14" xfId="1" applyFont="1" applyBorder="1" applyAlignment="1" applyProtection="1">
      <alignment horizontal="center" vertical="center" textRotation="90" wrapText="1"/>
      <protection locked="0"/>
    </xf>
    <xf numFmtId="0" fontId="8" fillId="0" borderId="36" xfId="1" applyFont="1" applyBorder="1" applyAlignment="1">
      <alignment vertical="center" wrapText="1"/>
    </xf>
    <xf numFmtId="0" fontId="9" fillId="0" borderId="8" xfId="1" applyFont="1" applyBorder="1" applyAlignment="1">
      <alignment vertical="center" wrapText="1"/>
    </xf>
    <xf numFmtId="0" fontId="8" fillId="0" borderId="17" xfId="1" applyFont="1" applyBorder="1" applyAlignment="1">
      <alignment vertical="center" wrapText="1"/>
    </xf>
    <xf numFmtId="0" fontId="17" fillId="0" borderId="32" xfId="1" applyFont="1" applyBorder="1" applyAlignment="1">
      <alignment horizontal="center" vertical="center" textRotation="90" wrapText="1"/>
    </xf>
    <xf numFmtId="0" fontId="17" fillId="0" borderId="9" xfId="1" applyFont="1" applyBorder="1" applyAlignment="1">
      <alignment horizontal="center" vertical="center" textRotation="90" wrapText="1"/>
    </xf>
    <xf numFmtId="0" fontId="17" fillId="0" borderId="14" xfId="1" applyFont="1" applyBorder="1" applyAlignment="1">
      <alignment horizontal="center" vertical="center" textRotation="90" wrapText="1"/>
    </xf>
    <xf numFmtId="0" fontId="9" fillId="0" borderId="21" xfId="1" applyFont="1" applyBorder="1" applyAlignment="1">
      <alignment horizontal="left" vertical="center" wrapText="1" indent="2"/>
    </xf>
    <xf numFmtId="0" fontId="9" fillId="0" borderId="5" xfId="1" applyFont="1" applyBorder="1" applyAlignment="1">
      <alignment horizontal="left" vertical="center" wrapText="1" indent="2"/>
    </xf>
    <xf numFmtId="0" fontId="9" fillId="0" borderId="6" xfId="1" applyFont="1" applyBorder="1" applyAlignment="1">
      <alignment horizontal="left" vertical="center" wrapText="1" indent="2"/>
    </xf>
    <xf numFmtId="0" fontId="8" fillId="0" borderId="83" xfId="2" applyFont="1" applyBorder="1" applyAlignment="1">
      <alignment horizontal="center" vertical="center"/>
    </xf>
    <xf numFmtId="0" fontId="8" fillId="0" borderId="43" xfId="2" applyFont="1" applyBorder="1" applyAlignment="1">
      <alignment horizontal="center" vertical="center"/>
    </xf>
    <xf numFmtId="0" fontId="16" fillId="0" borderId="38" xfId="1" applyFont="1" applyBorder="1" applyAlignment="1">
      <alignment horizontal="center" vertical="center" textRotation="90" wrapText="1"/>
    </xf>
    <xf numFmtId="0" fontId="1" fillId="0" borderId="20" xfId="1" applyBorder="1"/>
    <xf numFmtId="0" fontId="1" fillId="0" borderId="40" xfId="1" applyBorder="1"/>
    <xf numFmtId="0" fontId="17" fillId="0" borderId="42" xfId="1" applyFont="1" applyBorder="1" applyAlignment="1">
      <alignment horizontal="center" vertical="center" textRotation="90" wrapText="1"/>
    </xf>
    <xf numFmtId="0" fontId="17" fillId="0" borderId="19" xfId="1" applyFont="1" applyBorder="1" applyAlignment="1">
      <alignment horizontal="center" vertical="center" textRotation="90" wrapText="1"/>
    </xf>
    <xf numFmtId="0" fontId="8" fillId="0" borderId="28" xfId="1" applyFont="1" applyBorder="1" applyAlignment="1">
      <alignment vertical="center" wrapText="1"/>
    </xf>
    <xf numFmtId="0" fontId="8" fillId="3" borderId="31" xfId="1" applyFont="1" applyFill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8" fillId="0" borderId="32" xfId="1" applyFont="1" applyBorder="1" applyAlignment="1">
      <alignment horizontal="center" vertical="center" textRotation="90" wrapText="1"/>
    </xf>
    <xf numFmtId="0" fontId="8" fillId="0" borderId="9" xfId="1" applyFont="1" applyBorder="1" applyAlignment="1">
      <alignment horizontal="center" vertical="center" textRotation="90" wrapText="1"/>
    </xf>
    <xf numFmtId="0" fontId="8" fillId="0" borderId="14" xfId="1" applyFont="1" applyBorder="1" applyAlignment="1">
      <alignment horizontal="center" vertical="center" textRotation="90" wrapText="1"/>
    </xf>
    <xf numFmtId="0" fontId="8" fillId="0" borderId="33" xfId="1" applyFont="1" applyBorder="1" applyAlignment="1">
      <alignment vertical="center" wrapText="1"/>
    </xf>
    <xf numFmtId="0" fontId="8" fillId="0" borderId="34" xfId="1" applyFont="1" applyBorder="1" applyAlignment="1">
      <alignment vertical="center" wrapText="1"/>
    </xf>
    <xf numFmtId="0" fontId="8" fillId="0" borderId="35" xfId="1" applyFont="1" applyBorder="1" applyAlignment="1">
      <alignment vertical="center" wrapText="1"/>
    </xf>
    <xf numFmtId="0" fontId="9" fillId="0" borderId="27" xfId="1" applyFont="1" applyBorder="1" applyAlignment="1">
      <alignment horizontal="left" vertical="center" wrapText="1"/>
    </xf>
    <xf numFmtId="0" fontId="9" fillId="0" borderId="37" xfId="1" applyFont="1" applyBorder="1" applyAlignment="1">
      <alignment horizontal="left" vertical="center" wrapText="1"/>
    </xf>
    <xf numFmtId="0" fontId="9" fillId="0" borderId="28" xfId="1" applyFont="1" applyBorder="1" applyAlignment="1">
      <alignment horizontal="left" vertical="center" wrapText="1"/>
    </xf>
    <xf numFmtId="0" fontId="9" fillId="0" borderId="59" xfId="2" applyFont="1" applyBorder="1" applyAlignment="1">
      <alignment horizontal="center" vertical="center" wrapText="1"/>
    </xf>
    <xf numFmtId="0" fontId="9" fillId="0" borderId="60" xfId="2" applyFont="1" applyBorder="1" applyAlignment="1">
      <alignment horizontal="center" vertical="center" wrapText="1"/>
    </xf>
    <xf numFmtId="0" fontId="9" fillId="0" borderId="61" xfId="2" applyFont="1" applyBorder="1" applyAlignment="1">
      <alignment horizontal="center" vertical="center" wrapText="1"/>
    </xf>
    <xf numFmtId="0" fontId="6" fillId="4" borderId="51" xfId="2" applyFont="1" applyFill="1" applyBorder="1" applyAlignment="1">
      <alignment horizontal="center" vertical="center" wrapText="1"/>
    </xf>
    <xf numFmtId="0" fontId="6" fillId="4" borderId="52" xfId="2" applyFont="1" applyFill="1" applyBorder="1" applyAlignment="1">
      <alignment horizontal="center" vertical="center" wrapText="1"/>
    </xf>
    <xf numFmtId="0" fontId="6" fillId="4" borderId="64" xfId="2" applyFont="1" applyFill="1" applyBorder="1" applyAlignment="1">
      <alignment horizontal="center" vertical="center" wrapText="1"/>
    </xf>
    <xf numFmtId="0" fontId="8" fillId="0" borderId="22" xfId="2" applyFont="1" applyBorder="1" applyAlignment="1">
      <alignment horizontal="left" vertical="center" wrapText="1"/>
    </xf>
    <xf numFmtId="0" fontId="8" fillId="0" borderId="23" xfId="2" applyFont="1" applyBorder="1" applyAlignment="1">
      <alignment horizontal="left" vertical="center" wrapText="1"/>
    </xf>
    <xf numFmtId="0" fontId="24" fillId="0" borderId="22" xfId="2" applyFont="1" applyBorder="1" applyAlignment="1">
      <alignment horizontal="center" vertical="center"/>
    </xf>
    <xf numFmtId="0" fontId="25" fillId="0" borderId="22" xfId="2" applyFont="1" applyBorder="1" applyAlignment="1">
      <alignment horizontal="center" vertical="center"/>
    </xf>
    <xf numFmtId="0" fontId="25" fillId="0" borderId="67" xfId="2" applyFont="1" applyBorder="1" applyAlignment="1">
      <alignment horizontal="center" vertical="center"/>
    </xf>
    <xf numFmtId="0" fontId="9" fillId="0" borderId="23" xfId="2" applyFont="1" applyBorder="1" applyAlignment="1">
      <alignment horizontal="left" vertical="center" wrapText="1" indent="1"/>
    </xf>
    <xf numFmtId="0" fontId="8" fillId="0" borderId="68" xfId="2" applyFont="1" applyBorder="1" applyAlignment="1">
      <alignment horizontal="left" vertical="center" wrapText="1"/>
    </xf>
    <xf numFmtId="0" fontId="8" fillId="3" borderId="44" xfId="2" applyFont="1" applyFill="1" applyBorder="1" applyAlignment="1">
      <alignment horizontal="center" vertical="center" wrapText="1"/>
    </xf>
    <xf numFmtId="0" fontId="8" fillId="3" borderId="45" xfId="2" applyFont="1" applyFill="1" applyBorder="1" applyAlignment="1">
      <alignment horizontal="center" vertical="center" wrapText="1"/>
    </xf>
    <xf numFmtId="0" fontId="8" fillId="3" borderId="46" xfId="2" applyFont="1" applyFill="1" applyBorder="1" applyAlignment="1">
      <alignment horizontal="center" vertical="center" wrapText="1"/>
    </xf>
    <xf numFmtId="0" fontId="8" fillId="3" borderId="51" xfId="2" applyFont="1" applyFill="1" applyBorder="1" applyAlignment="1">
      <alignment horizontal="center" vertical="center" wrapText="1"/>
    </xf>
    <xf numFmtId="0" fontId="8" fillId="3" borderId="52" xfId="2" applyFont="1" applyFill="1" applyBorder="1" applyAlignment="1">
      <alignment horizontal="center" vertical="center" wrapText="1"/>
    </xf>
    <xf numFmtId="0" fontId="8" fillId="3" borderId="53" xfId="2" applyFont="1" applyFill="1" applyBorder="1" applyAlignment="1">
      <alignment horizontal="center" vertical="center" wrapText="1"/>
    </xf>
    <xf numFmtId="0" fontId="8" fillId="3" borderId="47" xfId="2" applyFont="1" applyFill="1" applyBorder="1" applyAlignment="1">
      <alignment horizontal="center" vertical="center" wrapText="1"/>
    </xf>
    <xf numFmtId="0" fontId="8" fillId="3" borderId="54" xfId="2" applyFont="1" applyFill="1" applyBorder="1" applyAlignment="1">
      <alignment horizontal="center" vertical="center" wrapText="1"/>
    </xf>
    <xf numFmtId="0" fontId="8" fillId="3" borderId="48" xfId="2" applyFont="1" applyFill="1" applyBorder="1" applyAlignment="1">
      <alignment horizontal="center" vertical="center" wrapText="1"/>
    </xf>
    <xf numFmtId="0" fontId="8" fillId="3" borderId="55" xfId="2" applyFont="1" applyFill="1" applyBorder="1" applyAlignment="1">
      <alignment horizontal="center" vertical="center" wrapText="1"/>
    </xf>
    <xf numFmtId="0" fontId="8" fillId="3" borderId="49" xfId="2" applyFont="1" applyFill="1" applyBorder="1" applyAlignment="1">
      <alignment horizontal="left" vertical="center" wrapText="1"/>
    </xf>
    <xf numFmtId="0" fontId="8" fillId="3" borderId="50" xfId="2" applyFont="1" applyFill="1" applyBorder="1" applyAlignment="1">
      <alignment horizontal="left" vertical="center" wrapText="1"/>
    </xf>
    <xf numFmtId="0" fontId="8" fillId="3" borderId="56" xfId="2" applyFont="1" applyFill="1" applyBorder="1" applyAlignment="1">
      <alignment horizontal="center" vertical="center" wrapText="1"/>
    </xf>
    <xf numFmtId="0" fontId="8" fillId="3" borderId="57" xfId="2" applyFont="1" applyFill="1" applyBorder="1" applyAlignment="1">
      <alignment horizontal="center" vertical="center" wrapText="1"/>
    </xf>
    <xf numFmtId="0" fontId="8" fillId="3" borderId="58" xfId="2" applyFont="1" applyFill="1" applyBorder="1" applyAlignment="1">
      <alignment horizontal="center" vertical="center" wrapText="1"/>
    </xf>
    <xf numFmtId="0" fontId="15" fillId="0" borderId="0" xfId="2" quotePrefix="1" applyFont="1" applyAlignment="1">
      <alignment horizontal="left" vertical="center" wrapText="1"/>
    </xf>
    <xf numFmtId="0" fontId="0" fillId="0" borderId="22" xfId="2" applyFont="1" applyBorder="1" applyAlignment="1">
      <alignment horizontal="center" vertical="center"/>
    </xf>
    <xf numFmtId="0" fontId="18" fillId="0" borderId="22" xfId="2" applyFont="1" applyBorder="1" applyAlignment="1">
      <alignment horizontal="center" vertical="center"/>
    </xf>
    <xf numFmtId="0" fontId="18" fillId="0" borderId="67" xfId="2" applyFont="1" applyBorder="1" applyAlignment="1">
      <alignment horizontal="center" vertical="center"/>
    </xf>
    <xf numFmtId="49" fontId="6" fillId="0" borderId="0" xfId="2" applyNumberFormat="1" applyFont="1" applyAlignment="1">
      <alignment horizontal="left" vertical="center" wrapText="1"/>
    </xf>
    <xf numFmtId="0" fontId="9" fillId="0" borderId="52" xfId="2" applyFont="1" applyBorder="1" applyAlignment="1">
      <alignment horizontal="left" vertical="center" wrapText="1"/>
    </xf>
    <xf numFmtId="0" fontId="9" fillId="0" borderId="53" xfId="2" applyFont="1" applyBorder="1" applyAlignment="1">
      <alignment horizontal="left" vertical="center" wrapText="1"/>
    </xf>
    <xf numFmtId="0" fontId="9" fillId="0" borderId="52" xfId="2" applyFont="1" applyBorder="1" applyAlignment="1">
      <alignment horizontal="left" vertical="center" wrapText="1" indent="2"/>
    </xf>
    <xf numFmtId="0" fontId="9" fillId="0" borderId="53" xfId="2" applyFont="1" applyBorder="1" applyAlignment="1">
      <alignment horizontal="left" vertical="center" wrapText="1" indent="2"/>
    </xf>
    <xf numFmtId="0" fontId="9" fillId="0" borderId="8" xfId="2" applyFont="1" applyBorder="1" applyAlignment="1">
      <alignment horizontal="left" vertical="center" wrapText="1"/>
    </xf>
    <xf numFmtId="0" fontId="9" fillId="0" borderId="73" xfId="2" applyFont="1" applyBorder="1" applyAlignment="1">
      <alignment horizontal="left" vertical="center" wrapText="1"/>
    </xf>
    <xf numFmtId="0" fontId="9" fillId="0" borderId="76" xfId="2" applyFont="1" applyBorder="1" applyAlignment="1">
      <alignment horizontal="left" vertical="center" wrapText="1"/>
    </xf>
    <xf numFmtId="0" fontId="9" fillId="0" borderId="70" xfId="2" applyFont="1" applyBorder="1" applyAlignment="1">
      <alignment horizontal="left" vertical="center" wrapText="1"/>
    </xf>
    <xf numFmtId="0" fontId="9" fillId="0" borderId="22" xfId="2" applyFont="1" applyBorder="1" applyAlignment="1">
      <alignment horizontal="left" vertical="center" wrapText="1"/>
    </xf>
    <xf numFmtId="0" fontId="9" fillId="0" borderId="59" xfId="2" applyFont="1" applyBorder="1" applyAlignment="1">
      <alignment horizontal="left" vertical="center" wrapText="1" indent="4"/>
    </xf>
    <xf numFmtId="0" fontId="9" fillId="0" borderId="60" xfId="2" applyFont="1" applyBorder="1" applyAlignment="1">
      <alignment horizontal="left" vertical="center" wrapText="1" indent="4"/>
    </xf>
    <xf numFmtId="0" fontId="9" fillId="0" borderId="61" xfId="2" applyFont="1" applyBorder="1" applyAlignment="1">
      <alignment horizontal="left" vertical="center" wrapText="1" indent="4"/>
    </xf>
    <xf numFmtId="0" fontId="9" fillId="0" borderId="9" xfId="2" applyFont="1" applyBorder="1" applyAlignment="1">
      <alignment horizontal="center" vertical="center" wrapText="1"/>
    </xf>
    <xf numFmtId="0" fontId="9" fillId="0" borderId="19" xfId="2" applyFont="1" applyBorder="1" applyAlignment="1">
      <alignment horizontal="center" vertical="center" wrapText="1"/>
    </xf>
    <xf numFmtId="0" fontId="9" fillId="0" borderId="60" xfId="2" applyFont="1" applyBorder="1" applyAlignment="1">
      <alignment horizontal="left" vertical="center" wrapText="1"/>
    </xf>
    <xf numFmtId="0" fontId="9" fillId="0" borderId="61" xfId="2" applyFont="1" applyBorder="1" applyAlignment="1">
      <alignment horizontal="left" vertical="center" wrapText="1"/>
    </xf>
    <xf numFmtId="0" fontId="9" fillId="0" borderId="14" xfId="2" applyFont="1" applyBorder="1" applyAlignment="1">
      <alignment horizontal="left" vertical="center" wrapText="1"/>
    </xf>
    <xf numFmtId="0" fontId="9" fillId="0" borderId="17" xfId="2" applyFont="1" applyBorder="1" applyAlignment="1">
      <alignment horizontal="left" vertical="center" wrapText="1"/>
    </xf>
    <xf numFmtId="0" fontId="8" fillId="0" borderId="0" xfId="2" applyFont="1" applyAlignment="1">
      <alignment horizontal="left" wrapText="1"/>
    </xf>
    <xf numFmtId="0" fontId="8" fillId="3" borderId="32" xfId="2" applyFont="1" applyFill="1" applyBorder="1" applyAlignment="1">
      <alignment horizontal="center" vertical="center" wrapText="1"/>
    </xf>
    <xf numFmtId="0" fontId="8" fillId="3" borderId="36" xfId="2" applyFont="1" applyFill="1" applyBorder="1" applyAlignment="1">
      <alignment horizontal="center" vertical="center" wrapText="1"/>
    </xf>
    <xf numFmtId="0" fontId="10" fillId="0" borderId="22" xfId="2" applyFont="1" applyBorder="1" applyAlignment="1">
      <alignment horizontal="center" vertical="top" wrapText="1"/>
    </xf>
    <xf numFmtId="0" fontId="10" fillId="0" borderId="70" xfId="2" applyFont="1" applyBorder="1" applyAlignment="1">
      <alignment horizontal="center" vertical="top" wrapText="1"/>
    </xf>
    <xf numFmtId="0" fontId="9" fillId="0" borderId="71" xfId="2" applyFont="1" applyBorder="1" applyAlignment="1">
      <alignment horizontal="center" vertical="center" wrapText="1"/>
    </xf>
    <xf numFmtId="0" fontId="9" fillId="0" borderId="72" xfId="2" applyFont="1" applyBorder="1" applyAlignment="1">
      <alignment horizontal="center" vertical="center" wrapText="1"/>
    </xf>
    <xf numFmtId="0" fontId="9" fillId="0" borderId="73" xfId="2" applyFont="1" applyBorder="1" applyAlignment="1">
      <alignment horizontal="center" vertical="center" wrapText="1"/>
    </xf>
    <xf numFmtId="0" fontId="9" fillId="0" borderId="56" xfId="2" applyFont="1" applyBorder="1" applyAlignment="1">
      <alignment horizontal="left" vertical="center" wrapText="1"/>
    </xf>
    <xf numFmtId="0" fontId="9" fillId="0" borderId="71" xfId="2" applyFont="1" applyBorder="1" applyAlignment="1">
      <alignment horizontal="left" vertical="center" wrapText="1"/>
    </xf>
    <xf numFmtId="0" fontId="9" fillId="0" borderId="20" xfId="2" applyFont="1" applyBorder="1" applyAlignment="1">
      <alignment horizontal="center" vertical="center" wrapText="1"/>
    </xf>
    <xf numFmtId="0" fontId="9" fillId="0" borderId="42" xfId="2" applyFont="1" applyBorder="1" applyAlignment="1">
      <alignment horizontal="center" vertical="center" wrapText="1"/>
    </xf>
    <xf numFmtId="0" fontId="9" fillId="0" borderId="21" xfId="2" applyFont="1" applyBorder="1" applyAlignment="1">
      <alignment horizontal="left" vertical="center" wrapText="1"/>
    </xf>
    <xf numFmtId="0" fontId="9" fillId="0" borderId="6" xfId="2" applyFont="1" applyBorder="1" applyAlignment="1">
      <alignment horizontal="left" vertical="center" wrapText="1"/>
    </xf>
    <xf numFmtId="0" fontId="9" fillId="0" borderId="0" xfId="2" applyFont="1" applyAlignment="1">
      <alignment horizontal="left" vertical="center" wrapText="1"/>
    </xf>
    <xf numFmtId="0" fontId="9" fillId="0" borderId="74" xfId="2" applyFont="1" applyBorder="1" applyAlignment="1">
      <alignment horizontal="left" vertical="center" wrapText="1"/>
    </xf>
    <xf numFmtId="0" fontId="9" fillId="0" borderId="21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</cellXfs>
  <cellStyles count="5">
    <cellStyle name="Excel Built-in Normal" xfId="2" xr:uid="{00000000-0005-0000-0000-000000000000}"/>
    <cellStyle name="Normalny" xfId="0" builtinId="0"/>
    <cellStyle name="Normalny 2" xfId="1" xr:uid="{00000000-0005-0000-0000-000002000000}"/>
    <cellStyle name="Normalny 2 2" xfId="3" xr:uid="{00000000-0005-0000-0000-000003000000}"/>
    <cellStyle name="Procentowy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3"/>
  <sheetViews>
    <sheetView tabSelected="1" zoomScale="70" zoomScaleNormal="70" workbookViewId="0">
      <selection sqref="A1:C1"/>
    </sheetView>
  </sheetViews>
  <sheetFormatPr baseColWidth="10" defaultColWidth="8.83203125" defaultRowHeight="27" customHeight="1"/>
  <cols>
    <col min="3" max="3" width="57.5" customWidth="1" collapsed="1"/>
    <col min="4" max="4" width="5.6640625" customWidth="1" collapsed="1"/>
    <col min="5" max="5" width="21.33203125" customWidth="1" collapsed="1"/>
    <col min="6" max="6" width="27.5" customWidth="1"/>
    <col min="7" max="7" width="31.33203125" customWidth="1"/>
    <col min="11" max="11" width="12" bestFit="1" customWidth="1"/>
  </cols>
  <sheetData>
    <row r="1" spans="1:7" ht="71" customHeight="1">
      <c r="A1" s="209" t="s">
        <v>0</v>
      </c>
      <c r="B1" s="209"/>
      <c r="C1" s="209"/>
      <c r="D1" s="1"/>
      <c r="E1" s="2"/>
    </row>
    <row r="2" spans="1:7" ht="27" customHeight="1">
      <c r="A2" s="210" t="s">
        <v>1</v>
      </c>
      <c r="B2" s="210"/>
      <c r="C2" s="210"/>
      <c r="D2" s="1"/>
      <c r="E2" s="3"/>
    </row>
    <row r="3" spans="1:7" ht="27" customHeight="1">
      <c r="A3" s="211" t="s">
        <v>165</v>
      </c>
      <c r="B3" s="211"/>
      <c r="C3" s="211"/>
      <c r="D3" s="211"/>
      <c r="E3" s="211"/>
    </row>
    <row r="4" spans="1:7" ht="27" customHeight="1">
      <c r="A4" s="212" t="s">
        <v>2</v>
      </c>
      <c r="B4" s="212"/>
      <c r="C4" s="212"/>
      <c r="D4" s="212"/>
      <c r="E4" s="212"/>
    </row>
    <row r="5" spans="1:7" ht="27" customHeight="1">
      <c r="A5" s="213" t="s">
        <v>157</v>
      </c>
      <c r="B5" s="213"/>
      <c r="C5" s="213"/>
      <c r="D5" s="213"/>
      <c r="E5" s="213"/>
    </row>
    <row r="6" spans="1:7" ht="17.5" customHeight="1">
      <c r="A6" s="4"/>
      <c r="B6" s="4"/>
      <c r="C6" s="4"/>
      <c r="D6" s="4"/>
      <c r="E6" s="5"/>
    </row>
    <row r="7" spans="1:7" ht="27" customHeight="1">
      <c r="A7" s="214" t="s">
        <v>3</v>
      </c>
      <c r="B7" s="214"/>
      <c r="C7" s="214"/>
      <c r="D7" s="214"/>
      <c r="E7" s="3"/>
    </row>
    <row r="8" spans="1:7" ht="15.5" customHeight="1" thickBot="1">
      <c r="A8" s="6" t="s">
        <v>4</v>
      </c>
      <c r="B8" s="7"/>
      <c r="C8" s="7"/>
      <c r="D8" s="1"/>
      <c r="E8" s="146"/>
      <c r="F8" s="146"/>
    </row>
    <row r="9" spans="1:7" ht="39" customHeight="1">
      <c r="A9" s="183" t="s">
        <v>89</v>
      </c>
      <c r="B9" s="184"/>
      <c r="C9" s="184"/>
      <c r="D9" s="184"/>
      <c r="E9" s="98" t="s">
        <v>158</v>
      </c>
      <c r="F9" s="98" t="s">
        <v>166</v>
      </c>
    </row>
    <row r="10" spans="1:7" ht="14" customHeight="1">
      <c r="A10" s="185">
        <v>1</v>
      </c>
      <c r="B10" s="186"/>
      <c r="C10" s="186"/>
      <c r="D10" s="187"/>
      <c r="E10" s="8">
        <v>2</v>
      </c>
      <c r="F10" s="8">
        <v>3</v>
      </c>
    </row>
    <row r="11" spans="1:7" ht="27" customHeight="1">
      <c r="A11" s="188" t="s">
        <v>5</v>
      </c>
      <c r="B11" s="189"/>
      <c r="C11" s="190"/>
      <c r="D11" s="9" t="s">
        <v>6</v>
      </c>
      <c r="E11" s="10">
        <f>E12+E29</f>
        <v>227839.00000000003</v>
      </c>
      <c r="F11" s="10">
        <f>F12+F29</f>
        <v>222969.4</v>
      </c>
    </row>
    <row r="12" spans="1:7" ht="33" customHeight="1">
      <c r="A12" s="191" t="s">
        <v>7</v>
      </c>
      <c r="B12" s="192"/>
      <c r="C12" s="193"/>
      <c r="D12" s="9" t="s">
        <v>8</v>
      </c>
      <c r="E12" s="11">
        <f>SUM(E13+E15+E16+E17+E19+E20+E21+E23+E24+E25+E28)</f>
        <v>225788.90000000002</v>
      </c>
      <c r="F12" s="11">
        <f>SUM(F13+F15+F16+F17+F19+F20+F21+F23+F24+F25+F28)</f>
        <v>221649.3</v>
      </c>
    </row>
    <row r="13" spans="1:7" ht="20" customHeight="1">
      <c r="A13" s="215" t="s">
        <v>9</v>
      </c>
      <c r="B13" s="216"/>
      <c r="C13" s="176"/>
      <c r="D13" s="9" t="s">
        <v>10</v>
      </c>
      <c r="E13" s="147">
        <v>133549.79999999999</v>
      </c>
      <c r="F13" s="147">
        <v>135805.79999999999</v>
      </c>
      <c r="G13" s="103"/>
    </row>
    <row r="14" spans="1:7" ht="20" customHeight="1">
      <c r="A14" s="217" t="s">
        <v>156</v>
      </c>
      <c r="B14" s="218"/>
      <c r="C14" s="219"/>
      <c r="D14" s="94" t="s">
        <v>155</v>
      </c>
      <c r="E14" s="147">
        <v>7700</v>
      </c>
      <c r="F14" s="147">
        <v>7700</v>
      </c>
    </row>
    <row r="15" spans="1:7" ht="20" customHeight="1">
      <c r="A15" s="206" t="s">
        <v>11</v>
      </c>
      <c r="B15" s="167"/>
      <c r="C15" s="167"/>
      <c r="D15" s="12" t="s">
        <v>12</v>
      </c>
      <c r="E15" s="13">
        <v>160</v>
      </c>
      <c r="F15" s="13">
        <v>160</v>
      </c>
    </row>
    <row r="16" spans="1:7" ht="20" customHeight="1">
      <c r="A16" s="206" t="s">
        <v>13</v>
      </c>
      <c r="B16" s="167"/>
      <c r="C16" s="167"/>
      <c r="D16" s="12" t="s">
        <v>14</v>
      </c>
      <c r="E16" s="13">
        <v>0</v>
      </c>
      <c r="F16" s="13">
        <v>0</v>
      </c>
    </row>
    <row r="17" spans="1:11" ht="20" customHeight="1">
      <c r="A17" s="206" t="s">
        <v>15</v>
      </c>
      <c r="B17" s="167"/>
      <c r="C17" s="167"/>
      <c r="D17" s="12" t="s">
        <v>16</v>
      </c>
      <c r="E17" s="13">
        <v>49183.7</v>
      </c>
      <c r="F17" s="13">
        <f>36438.2+5919.5</f>
        <v>42357.7</v>
      </c>
    </row>
    <row r="18" spans="1:11" ht="20" customHeight="1">
      <c r="A18" s="207" t="s">
        <v>17</v>
      </c>
      <c r="B18" s="208"/>
      <c r="C18" s="208"/>
      <c r="D18" s="12" t="s">
        <v>18</v>
      </c>
      <c r="E18" s="13">
        <v>30314.5</v>
      </c>
      <c r="F18" s="13">
        <v>19998.099999999999</v>
      </c>
      <c r="G18" s="103"/>
      <c r="H18" s="103"/>
      <c r="K18" s="103"/>
    </row>
    <row r="19" spans="1:11" ht="27" customHeight="1">
      <c r="A19" s="206" t="s">
        <v>19</v>
      </c>
      <c r="B19" s="167"/>
      <c r="C19" s="167"/>
      <c r="D19" s="9" t="s">
        <v>20</v>
      </c>
      <c r="E19" s="13">
        <v>9162.9</v>
      </c>
      <c r="F19" s="13">
        <f>E19</f>
        <v>9162.9</v>
      </c>
    </row>
    <row r="20" spans="1:11" ht="21.5" customHeight="1">
      <c r="A20" s="206" t="s">
        <v>21</v>
      </c>
      <c r="B20" s="167"/>
      <c r="C20" s="167"/>
      <c r="D20" s="9" t="s">
        <v>22</v>
      </c>
      <c r="E20" s="13">
        <v>3241.2</v>
      </c>
      <c r="F20" s="13">
        <f>E20-459.6</f>
        <v>2781.6</v>
      </c>
    </row>
    <row r="21" spans="1:11" ht="27" customHeight="1">
      <c r="A21" s="206" t="s">
        <v>23</v>
      </c>
      <c r="B21" s="167"/>
      <c r="C21" s="167"/>
      <c r="D21" s="9" t="s">
        <v>24</v>
      </c>
      <c r="E21" s="13">
        <v>12576.2</v>
      </c>
      <c r="F21" s="13">
        <v>13020.4</v>
      </c>
    </row>
    <row r="22" spans="1:11" ht="28.5" customHeight="1">
      <c r="A22" s="207" t="s">
        <v>25</v>
      </c>
      <c r="B22" s="208"/>
      <c r="C22" s="208"/>
      <c r="D22" s="12" t="s">
        <v>26</v>
      </c>
      <c r="E22" s="13">
        <v>12576.2</v>
      </c>
      <c r="F22" s="13">
        <f>F21</f>
        <v>13020.4</v>
      </c>
    </row>
    <row r="23" spans="1:11" ht="27" customHeight="1">
      <c r="A23" s="206" t="s">
        <v>27</v>
      </c>
      <c r="B23" s="167"/>
      <c r="C23" s="167"/>
      <c r="D23" s="12" t="s">
        <v>28</v>
      </c>
      <c r="E23" s="13">
        <v>600</v>
      </c>
      <c r="F23" s="13">
        <v>900</v>
      </c>
    </row>
    <row r="24" spans="1:11" ht="27" customHeight="1">
      <c r="A24" s="206" t="s">
        <v>29</v>
      </c>
      <c r="B24" s="167"/>
      <c r="C24" s="167"/>
      <c r="D24" s="12" t="s">
        <v>30</v>
      </c>
      <c r="E24" s="13">
        <v>4904.6000000000004</v>
      </c>
      <c r="F24" s="13">
        <f>E24-400</f>
        <v>4504.6000000000004</v>
      </c>
    </row>
    <row r="25" spans="1:11" ht="17.5" customHeight="1">
      <c r="A25" s="206" t="s">
        <v>31</v>
      </c>
      <c r="B25" s="167"/>
      <c r="C25" s="167"/>
      <c r="D25" s="12" t="s">
        <v>32</v>
      </c>
      <c r="E25" s="13">
        <f>12011-0.5</f>
        <v>12010.5</v>
      </c>
      <c r="F25" s="13">
        <f>E25+545.8</f>
        <v>12556.3</v>
      </c>
    </row>
    <row r="26" spans="1:11" ht="16.25" customHeight="1">
      <c r="A26" s="207" t="s">
        <v>33</v>
      </c>
      <c r="B26" s="208"/>
      <c r="C26" s="208"/>
      <c r="D26" s="12" t="s">
        <v>34</v>
      </c>
      <c r="E26" s="13">
        <v>4089.5</v>
      </c>
      <c r="F26" s="13">
        <f>4550-57</f>
        <v>4493</v>
      </c>
    </row>
    <row r="27" spans="1:11" ht="20" customHeight="1">
      <c r="A27" s="194" t="s">
        <v>35</v>
      </c>
      <c r="B27" s="195"/>
      <c r="C27" s="196"/>
      <c r="D27" s="12" t="s">
        <v>36</v>
      </c>
      <c r="E27" s="13">
        <v>0</v>
      </c>
      <c r="F27" s="13">
        <v>0</v>
      </c>
    </row>
    <row r="28" spans="1:11" ht="18" customHeight="1">
      <c r="A28" s="194" t="s">
        <v>37</v>
      </c>
      <c r="B28" s="195"/>
      <c r="C28" s="196"/>
      <c r="D28" s="12" t="s">
        <v>38</v>
      </c>
      <c r="E28" s="13">
        <v>400</v>
      </c>
      <c r="F28" s="13">
        <v>400</v>
      </c>
    </row>
    <row r="29" spans="1:11" ht="18" customHeight="1">
      <c r="A29" s="197" t="s">
        <v>39</v>
      </c>
      <c r="B29" s="198"/>
      <c r="C29" s="199"/>
      <c r="D29" s="12" t="s">
        <v>40</v>
      </c>
      <c r="E29" s="14">
        <f>E30+E31</f>
        <v>2050.1</v>
      </c>
      <c r="F29" s="14">
        <f>F30+F31</f>
        <v>1320.1</v>
      </c>
    </row>
    <row r="30" spans="1:11" ht="17.5" customHeight="1">
      <c r="A30" s="163" t="s">
        <v>41</v>
      </c>
      <c r="B30" s="164"/>
      <c r="C30" s="165"/>
      <c r="D30" s="12" t="s">
        <v>42</v>
      </c>
      <c r="E30" s="13">
        <v>3.5</v>
      </c>
      <c r="F30" s="13">
        <v>3.5</v>
      </c>
    </row>
    <row r="31" spans="1:11" ht="18.5" customHeight="1">
      <c r="A31" s="200" t="s">
        <v>43</v>
      </c>
      <c r="B31" s="201"/>
      <c r="C31" s="202"/>
      <c r="D31" s="12" t="s">
        <v>44</v>
      </c>
      <c r="E31" s="15">
        <v>2046.6</v>
      </c>
      <c r="F31" s="15">
        <f>F32+F33</f>
        <v>1316.6</v>
      </c>
    </row>
    <row r="32" spans="1:11" ht="27" customHeight="1">
      <c r="A32" s="166" t="s">
        <v>45</v>
      </c>
      <c r="B32" s="167" t="s">
        <v>46</v>
      </c>
      <c r="C32" s="167"/>
      <c r="D32" s="12" t="s">
        <v>47</v>
      </c>
      <c r="E32" s="13">
        <v>1</v>
      </c>
      <c r="F32" s="13">
        <v>1.8</v>
      </c>
    </row>
    <row r="33" spans="1:8" ht="27" customHeight="1">
      <c r="A33" s="166"/>
      <c r="B33" s="167" t="s">
        <v>48</v>
      </c>
      <c r="C33" s="167"/>
      <c r="D33" s="16" t="s">
        <v>49</v>
      </c>
      <c r="E33" s="13">
        <v>2045.6</v>
      </c>
      <c r="F33" s="13">
        <f>1316.6-1.8</f>
        <v>1314.8</v>
      </c>
    </row>
    <row r="34" spans="1:8" ht="32" customHeight="1" thickBot="1">
      <c r="A34" s="203"/>
      <c r="B34" s="204" t="s">
        <v>50</v>
      </c>
      <c r="C34" s="205"/>
      <c r="D34" s="17">
        <v>23</v>
      </c>
      <c r="E34" s="18">
        <v>1279.3</v>
      </c>
      <c r="F34" s="18">
        <f>704+290</f>
        <v>994</v>
      </c>
      <c r="H34" s="103"/>
    </row>
    <row r="35" spans="1:8" ht="27" customHeight="1">
      <c r="A35" s="182"/>
      <c r="B35" s="182"/>
      <c r="C35" s="182"/>
      <c r="D35" s="19"/>
      <c r="E35" s="3"/>
    </row>
    <row r="36" spans="1:8" ht="34.25" customHeight="1">
      <c r="A36" s="182" t="s">
        <v>51</v>
      </c>
      <c r="B36" s="182"/>
      <c r="C36" s="182"/>
      <c r="D36" s="182"/>
      <c r="E36" s="3"/>
    </row>
    <row r="37" spans="1:8" ht="27" customHeight="1" thickBot="1">
      <c r="A37" s="20"/>
      <c r="B37" s="20"/>
      <c r="C37" s="20"/>
      <c r="D37" s="20"/>
      <c r="E37" s="3"/>
    </row>
    <row r="38" spans="1:8" ht="39" customHeight="1">
      <c r="A38" s="183" t="s">
        <v>89</v>
      </c>
      <c r="B38" s="184"/>
      <c r="C38" s="184"/>
      <c r="D38" s="184"/>
      <c r="E38" s="98" t="s">
        <v>158</v>
      </c>
      <c r="F38" s="98" t="s">
        <v>166</v>
      </c>
    </row>
    <row r="39" spans="1:8" ht="17.5" customHeight="1">
      <c r="A39" s="185">
        <v>1</v>
      </c>
      <c r="B39" s="186"/>
      <c r="C39" s="186"/>
      <c r="D39" s="187"/>
      <c r="E39" s="8">
        <v>2</v>
      </c>
      <c r="F39" s="8"/>
    </row>
    <row r="40" spans="1:8" ht="22.25" customHeight="1">
      <c r="A40" s="188" t="s">
        <v>52</v>
      </c>
      <c r="B40" s="189"/>
      <c r="C40" s="190"/>
      <c r="D40" s="9">
        <f>D34+1</f>
        <v>24</v>
      </c>
      <c r="E40" s="10">
        <f>E41+E60</f>
        <v>233140.09999999998</v>
      </c>
      <c r="F40" s="10">
        <f>F41+F60</f>
        <v>231651.6</v>
      </c>
    </row>
    <row r="41" spans="1:8" ht="18.5" customHeight="1">
      <c r="A41" s="191" t="s">
        <v>53</v>
      </c>
      <c r="B41" s="192"/>
      <c r="C41" s="193"/>
      <c r="D41" s="9">
        <f>D40+1</f>
        <v>25</v>
      </c>
      <c r="E41" s="11">
        <f>E57</f>
        <v>232643.39999999997</v>
      </c>
      <c r="F41" s="11">
        <f>F57</f>
        <v>231463.1</v>
      </c>
    </row>
    <row r="42" spans="1:8" ht="16.25" customHeight="1">
      <c r="A42" s="163" t="s">
        <v>54</v>
      </c>
      <c r="B42" s="164"/>
      <c r="C42" s="165"/>
      <c r="D42" s="21">
        <f t="shared" ref="D42:D73" si="0">D41+1</f>
        <v>26</v>
      </c>
      <c r="E42" s="22">
        <v>4706.6000000000004</v>
      </c>
      <c r="F42" s="22">
        <v>5346.1</v>
      </c>
    </row>
    <row r="43" spans="1:8" ht="16.25" customHeight="1">
      <c r="A43" s="163" t="s">
        <v>55</v>
      </c>
      <c r="B43" s="164"/>
      <c r="C43" s="165"/>
      <c r="D43" s="21">
        <f t="shared" si="0"/>
        <v>27</v>
      </c>
      <c r="E43" s="22">
        <v>20662.599999999999</v>
      </c>
      <c r="F43" s="22">
        <f>4027.6+10825.9</f>
        <v>14853.5</v>
      </c>
    </row>
    <row r="44" spans="1:8" ht="16.25" customHeight="1">
      <c r="A44" s="163" t="s">
        <v>56</v>
      </c>
      <c r="B44" s="164"/>
      <c r="C44" s="165"/>
      <c r="D44" s="21">
        <f t="shared" si="0"/>
        <v>28</v>
      </c>
      <c r="E44" s="22">
        <v>20748.900000000001</v>
      </c>
      <c r="F44" s="22">
        <f>21219.7</f>
        <v>21219.7</v>
      </c>
    </row>
    <row r="45" spans="1:8" ht="16.25" customHeight="1">
      <c r="A45" s="163" t="s">
        <v>57</v>
      </c>
      <c r="B45" s="164"/>
      <c r="C45" s="165"/>
      <c r="D45" s="21">
        <f t="shared" si="0"/>
        <v>29</v>
      </c>
      <c r="E45" s="22">
        <v>819.4</v>
      </c>
      <c r="F45" s="22">
        <v>740.2</v>
      </c>
    </row>
    <row r="46" spans="1:8" ht="16.25" customHeight="1">
      <c r="A46" s="163" t="s">
        <v>58</v>
      </c>
      <c r="B46" s="164"/>
      <c r="C46" s="165"/>
      <c r="D46" s="21">
        <f t="shared" si="0"/>
        <v>30</v>
      </c>
      <c r="E46" s="22">
        <v>138398.9</v>
      </c>
      <c r="F46" s="22">
        <v>141600.70000000001</v>
      </c>
    </row>
    <row r="47" spans="1:8" ht="16.25" customHeight="1">
      <c r="A47" s="179" t="s">
        <v>59</v>
      </c>
      <c r="B47" s="180"/>
      <c r="C47" s="181"/>
      <c r="D47" s="21">
        <f t="shared" si="0"/>
        <v>31</v>
      </c>
      <c r="E47" s="22">
        <v>129204.9</v>
      </c>
      <c r="F47" s="22">
        <f>132428</f>
        <v>132428</v>
      </c>
    </row>
    <row r="48" spans="1:8" ht="16.25" customHeight="1">
      <c r="A48" s="163" t="s">
        <v>60</v>
      </c>
      <c r="B48" s="164"/>
      <c r="C48" s="165"/>
      <c r="D48" s="21">
        <f t="shared" si="0"/>
        <v>32</v>
      </c>
      <c r="E48" s="22">
        <v>34607.199999999997</v>
      </c>
      <c r="F48" s="22">
        <f>33051.4+1992.6</f>
        <v>35044</v>
      </c>
    </row>
    <row r="49" spans="1:6" ht="18" customHeight="1">
      <c r="A49" s="173" t="s">
        <v>61</v>
      </c>
      <c r="B49" s="164" t="s">
        <v>62</v>
      </c>
      <c r="C49" s="165"/>
      <c r="D49" s="21">
        <f t="shared" si="0"/>
        <v>33</v>
      </c>
      <c r="E49" s="22">
        <v>24707</v>
      </c>
      <c r="F49" s="22">
        <v>25332.7</v>
      </c>
    </row>
    <row r="50" spans="1:6" ht="32" customHeight="1">
      <c r="A50" s="177"/>
      <c r="B50" s="93" t="s">
        <v>63</v>
      </c>
      <c r="C50" s="92" t="s">
        <v>64</v>
      </c>
      <c r="D50" s="21">
        <f t="shared" si="0"/>
        <v>34</v>
      </c>
      <c r="E50" s="22">
        <v>0</v>
      </c>
      <c r="F50" s="22">
        <v>320</v>
      </c>
    </row>
    <row r="51" spans="1:6" ht="17.5" customHeight="1">
      <c r="A51" s="177"/>
      <c r="B51" s="178" t="s">
        <v>65</v>
      </c>
      <c r="C51" s="165"/>
      <c r="D51" s="21">
        <f t="shared" si="0"/>
        <v>35</v>
      </c>
      <c r="E51" s="22">
        <v>5404</v>
      </c>
      <c r="F51" s="22">
        <v>5404</v>
      </c>
    </row>
    <row r="52" spans="1:6" ht="17.5" customHeight="1">
      <c r="A52" s="177"/>
      <c r="B52" s="178" t="s">
        <v>66</v>
      </c>
      <c r="C52" s="165"/>
      <c r="D52" s="21">
        <f t="shared" si="0"/>
        <v>36</v>
      </c>
      <c r="E52" s="22">
        <v>0</v>
      </c>
      <c r="F52" s="22">
        <v>0</v>
      </c>
    </row>
    <row r="53" spans="1:6" ht="17.5" customHeight="1">
      <c r="A53" s="177"/>
      <c r="B53" s="178" t="s">
        <v>67</v>
      </c>
      <c r="C53" s="165"/>
      <c r="D53" s="21">
        <f t="shared" si="0"/>
        <v>37</v>
      </c>
      <c r="E53" s="22">
        <v>1992.6</v>
      </c>
      <c r="F53" s="22">
        <f>E53</f>
        <v>1992.6</v>
      </c>
    </row>
    <row r="54" spans="1:6" ht="17.5" customHeight="1">
      <c r="A54" s="163" t="s">
        <v>68</v>
      </c>
      <c r="B54" s="164"/>
      <c r="C54" s="165"/>
      <c r="D54" s="21">
        <f t="shared" si="0"/>
        <v>38</v>
      </c>
      <c r="E54" s="22">
        <f>12695.8+4</f>
        <v>12699.8</v>
      </c>
      <c r="F54" s="22">
        <f>14651.5-1992.6</f>
        <v>12658.9</v>
      </c>
    </row>
    <row r="55" spans="1:6" ht="17.5" customHeight="1">
      <c r="A55" s="163" t="s">
        <v>69</v>
      </c>
      <c r="B55" s="164"/>
      <c r="C55" s="165"/>
      <c r="D55" s="21">
        <f t="shared" si="0"/>
        <v>39</v>
      </c>
      <c r="E55" s="23">
        <f>E42+E43+E44+E45+E46+E48+E54</f>
        <v>232643.39999999997</v>
      </c>
      <c r="F55" s="23">
        <f>F42+F43+F44+F45+F46+F48+F54</f>
        <v>231463.1</v>
      </c>
    </row>
    <row r="56" spans="1:6" ht="27" customHeight="1">
      <c r="A56" s="168" t="s">
        <v>70</v>
      </c>
      <c r="B56" s="169"/>
      <c r="C56" s="169"/>
      <c r="D56" s="21">
        <f t="shared" si="0"/>
        <v>40</v>
      </c>
      <c r="E56" s="13">
        <v>0</v>
      </c>
      <c r="F56" s="13">
        <v>0</v>
      </c>
    </row>
    <row r="57" spans="1:6" ht="17" customHeight="1">
      <c r="A57" s="170" t="s">
        <v>71</v>
      </c>
      <c r="B57" s="171"/>
      <c r="C57" s="172"/>
      <c r="D57" s="21">
        <f t="shared" si="0"/>
        <v>41</v>
      </c>
      <c r="E57" s="23">
        <f>E55+E56</f>
        <v>232643.39999999997</v>
      </c>
      <c r="F57" s="23">
        <f>F55+F56</f>
        <v>231463.1</v>
      </c>
    </row>
    <row r="58" spans="1:6" ht="17" customHeight="1">
      <c r="A58" s="173" t="s">
        <v>61</v>
      </c>
      <c r="B58" s="175" t="s">
        <v>72</v>
      </c>
      <c r="C58" s="176"/>
      <c r="D58" s="21">
        <f t="shared" si="0"/>
        <v>42</v>
      </c>
      <c r="E58" s="22">
        <v>4052.9</v>
      </c>
      <c r="F58" s="22">
        <v>5038.3</v>
      </c>
    </row>
    <row r="59" spans="1:6" ht="17" customHeight="1">
      <c r="A59" s="174"/>
      <c r="B59" s="176" t="s">
        <v>73</v>
      </c>
      <c r="C59" s="167"/>
      <c r="D59" s="21">
        <f t="shared" si="0"/>
        <v>43</v>
      </c>
      <c r="E59" s="24">
        <v>0</v>
      </c>
      <c r="F59" s="24">
        <v>0</v>
      </c>
    </row>
    <row r="60" spans="1:6" ht="17" customHeight="1">
      <c r="A60" s="160" t="s">
        <v>74</v>
      </c>
      <c r="B60" s="161"/>
      <c r="C60" s="162"/>
      <c r="D60" s="21">
        <f t="shared" si="0"/>
        <v>44</v>
      </c>
      <c r="E60" s="25">
        <f>E62+E61</f>
        <v>496.7</v>
      </c>
      <c r="F60" s="25">
        <f>F62+F61</f>
        <v>188.5</v>
      </c>
    </row>
    <row r="61" spans="1:6" ht="17" customHeight="1">
      <c r="A61" s="163" t="s">
        <v>75</v>
      </c>
      <c r="B61" s="164"/>
      <c r="C61" s="165"/>
      <c r="D61" s="21">
        <f t="shared" si="0"/>
        <v>45</v>
      </c>
      <c r="E61" s="22">
        <v>3</v>
      </c>
      <c r="F61" s="22">
        <v>3</v>
      </c>
    </row>
    <row r="62" spans="1:6" ht="17" customHeight="1">
      <c r="A62" s="163" t="s">
        <v>76</v>
      </c>
      <c r="B62" s="164"/>
      <c r="C62" s="165"/>
      <c r="D62" s="21">
        <f t="shared" si="0"/>
        <v>46</v>
      </c>
      <c r="E62" s="23">
        <f>E64+E63</f>
        <v>493.7</v>
      </c>
      <c r="F62" s="23">
        <f>F64+F63</f>
        <v>185.5</v>
      </c>
    </row>
    <row r="63" spans="1:6" ht="17" customHeight="1">
      <c r="A63" s="166" t="s">
        <v>45</v>
      </c>
      <c r="B63" s="167" t="s">
        <v>77</v>
      </c>
      <c r="C63" s="167"/>
      <c r="D63" s="21">
        <f t="shared" si="0"/>
        <v>47</v>
      </c>
      <c r="E63" s="22">
        <v>0</v>
      </c>
      <c r="F63" s="22">
        <v>0</v>
      </c>
    </row>
    <row r="64" spans="1:6" ht="17" customHeight="1">
      <c r="A64" s="166"/>
      <c r="B64" s="167" t="s">
        <v>78</v>
      </c>
      <c r="C64" s="167"/>
      <c r="D64" s="21">
        <f t="shared" si="0"/>
        <v>48</v>
      </c>
      <c r="E64" s="22">
        <v>493.7</v>
      </c>
      <c r="F64" s="22">
        <v>185.5</v>
      </c>
    </row>
    <row r="65" spans="1:6" ht="20.5" customHeight="1">
      <c r="A65" s="154" t="s">
        <v>79</v>
      </c>
      <c r="B65" s="155"/>
      <c r="C65" s="156"/>
      <c r="D65" s="21">
        <f t="shared" si="0"/>
        <v>49</v>
      </c>
      <c r="E65" s="26">
        <f>E11-E40</f>
        <v>-5301.0999999999476</v>
      </c>
      <c r="F65" s="26">
        <f>F11-F40</f>
        <v>-8682.2000000000116</v>
      </c>
    </row>
    <row r="66" spans="1:6" ht="20" customHeight="1">
      <c r="A66" s="154" t="s">
        <v>80</v>
      </c>
      <c r="B66" s="155"/>
      <c r="C66" s="156"/>
      <c r="D66" s="21">
        <f t="shared" si="0"/>
        <v>50</v>
      </c>
      <c r="E66" s="22">
        <v>993.5</v>
      </c>
      <c r="F66" s="22">
        <v>2354.5</v>
      </c>
    </row>
    <row r="67" spans="1:6" ht="18.5" customHeight="1">
      <c r="A67" s="157" t="s">
        <v>81</v>
      </c>
      <c r="B67" s="158"/>
      <c r="C67" s="159"/>
      <c r="D67" s="21">
        <f t="shared" si="0"/>
        <v>51</v>
      </c>
      <c r="E67" s="22">
        <v>830.6</v>
      </c>
      <c r="F67" s="22">
        <f>1820.9+370.7-62</f>
        <v>2129.6</v>
      </c>
    </row>
    <row r="68" spans="1:6" ht="18.5" customHeight="1">
      <c r="A68" s="154" t="s">
        <v>82</v>
      </c>
      <c r="B68" s="155"/>
      <c r="C68" s="156"/>
      <c r="D68" s="21">
        <f t="shared" si="0"/>
        <v>52</v>
      </c>
      <c r="E68" s="22">
        <v>591.9</v>
      </c>
      <c r="F68" s="22">
        <v>631.9</v>
      </c>
    </row>
    <row r="69" spans="1:6" ht="17" customHeight="1">
      <c r="A69" s="157" t="s">
        <v>83</v>
      </c>
      <c r="B69" s="158"/>
      <c r="C69" s="159"/>
      <c r="D69" s="21">
        <f t="shared" si="0"/>
        <v>53</v>
      </c>
      <c r="E69" s="22">
        <v>5</v>
      </c>
      <c r="F69" s="22">
        <v>5</v>
      </c>
    </row>
    <row r="70" spans="1:6" ht="21" customHeight="1">
      <c r="A70" s="154" t="s">
        <v>84</v>
      </c>
      <c r="B70" s="155"/>
      <c r="C70" s="156"/>
      <c r="D70" s="21">
        <f t="shared" si="0"/>
        <v>54</v>
      </c>
      <c r="E70" s="26">
        <f>E65+E66-E68</f>
        <v>-4899.4999999999472</v>
      </c>
      <c r="F70" s="26">
        <f>F65+F66-F68</f>
        <v>-6959.6000000000113</v>
      </c>
    </row>
    <row r="71" spans="1:6" ht="17" customHeight="1">
      <c r="A71" s="148" t="s">
        <v>85</v>
      </c>
      <c r="B71" s="149"/>
      <c r="C71" s="150"/>
      <c r="D71" s="21">
        <f t="shared" si="0"/>
        <v>55</v>
      </c>
      <c r="E71" s="22">
        <v>30</v>
      </c>
      <c r="F71" s="22">
        <v>30</v>
      </c>
    </row>
    <row r="72" spans="1:6" ht="17" customHeight="1">
      <c r="A72" s="148" t="s">
        <v>86</v>
      </c>
      <c r="B72" s="149"/>
      <c r="C72" s="150"/>
      <c r="D72" s="21">
        <f t="shared" si="0"/>
        <v>56</v>
      </c>
      <c r="E72" s="22">
        <v>0</v>
      </c>
      <c r="F72" s="22">
        <v>0</v>
      </c>
    </row>
    <row r="73" spans="1:6" ht="22.25" customHeight="1" thickBot="1">
      <c r="A73" s="151" t="s">
        <v>87</v>
      </c>
      <c r="B73" s="152"/>
      <c r="C73" s="153"/>
      <c r="D73" s="42">
        <f t="shared" si="0"/>
        <v>57</v>
      </c>
      <c r="E73" s="27">
        <f>E70-E71-E72</f>
        <v>-4929.4999999999472</v>
      </c>
      <c r="F73" s="27">
        <f>F70-F71-F72</f>
        <v>-6989.6000000000113</v>
      </c>
    </row>
  </sheetData>
  <mergeCells count="73">
    <mergeCell ref="A15:C15"/>
    <mergeCell ref="A1:C1"/>
    <mergeCell ref="A2:C2"/>
    <mergeCell ref="A3:E3"/>
    <mergeCell ref="A4:E4"/>
    <mergeCell ref="A5:E5"/>
    <mergeCell ref="A7:D7"/>
    <mergeCell ref="A9:D9"/>
    <mergeCell ref="A10:D10"/>
    <mergeCell ref="A11:C11"/>
    <mergeCell ref="A12:C12"/>
    <mergeCell ref="A13:C13"/>
    <mergeCell ref="A14:C14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8:C28"/>
    <mergeCell ref="A29:C29"/>
    <mergeCell ref="A30:C30"/>
    <mergeCell ref="A31:C31"/>
    <mergeCell ref="A32:A34"/>
    <mergeCell ref="B32:C32"/>
    <mergeCell ref="B33:C33"/>
    <mergeCell ref="B34:C34"/>
    <mergeCell ref="A47:C47"/>
    <mergeCell ref="A35:C35"/>
    <mergeCell ref="A36:D36"/>
    <mergeCell ref="A38:D38"/>
    <mergeCell ref="A39:D39"/>
    <mergeCell ref="A40:C40"/>
    <mergeCell ref="A41:C41"/>
    <mergeCell ref="A42:C42"/>
    <mergeCell ref="A43:C43"/>
    <mergeCell ref="A44:C44"/>
    <mergeCell ref="A45:C45"/>
    <mergeCell ref="A46:C46"/>
    <mergeCell ref="A48:C48"/>
    <mergeCell ref="A49:A53"/>
    <mergeCell ref="B49:C49"/>
    <mergeCell ref="B51:C51"/>
    <mergeCell ref="B52:C52"/>
    <mergeCell ref="B53:C53"/>
    <mergeCell ref="A54:C54"/>
    <mergeCell ref="A55:C55"/>
    <mergeCell ref="A56:C56"/>
    <mergeCell ref="A57:C57"/>
    <mergeCell ref="A58:A59"/>
    <mergeCell ref="B58:C58"/>
    <mergeCell ref="B59:C59"/>
    <mergeCell ref="A60:C60"/>
    <mergeCell ref="A61:C61"/>
    <mergeCell ref="A62:C62"/>
    <mergeCell ref="A63:A64"/>
    <mergeCell ref="B63:C63"/>
    <mergeCell ref="B64:C64"/>
    <mergeCell ref="A71:C71"/>
    <mergeCell ref="A72:C72"/>
    <mergeCell ref="A73:C73"/>
    <mergeCell ref="A65:C65"/>
    <mergeCell ref="A66:C66"/>
    <mergeCell ref="A67:C67"/>
    <mergeCell ref="A68:C68"/>
    <mergeCell ref="A69:C69"/>
    <mergeCell ref="A70:C70"/>
  </mergeCells>
  <dataValidations count="3">
    <dataValidation type="custom" allowBlank="1" showInputMessage="1" showErrorMessage="1" sqref="E58:F58" xr:uid="{00000000-0002-0000-0000-000000000000}">
      <formula1>MOD(E58*10,1)=0</formula1>
    </dataValidation>
    <dataValidation allowBlank="1" showErrorMessage="1" sqref="A3:E3" xr:uid="{00000000-0002-0000-0000-000001000000}"/>
    <dataValidation type="custom" allowBlank="1" showInputMessage="1" showErrorMessage="1" errorTitle="Znaki po przecinku" error="Wpisana wartość może mieć wyłącznie 1 znak po przecinku." sqref="E30:F30 E56:F56 E61:F64 E66:F69 E71:F72 E32:F34 E42:F54 E59:F59 E15:F28" xr:uid="{00000000-0002-0000-0000-000002000000}">
      <formula1>MOD(E15*10,1)=0</formula1>
    </dataValidation>
  </dataValidations>
  <pageMargins left="0.7" right="0.7" top="0.75" bottom="0.75" header="0.3" footer="0.3"/>
  <pageSetup paperSize="9" scale="84" orientation="portrait" r:id="rId1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8"/>
  <sheetViews>
    <sheetView zoomScaleNormal="100" workbookViewId="0">
      <selection activeCell="G31" sqref="G31"/>
    </sheetView>
  </sheetViews>
  <sheetFormatPr baseColWidth="10" defaultColWidth="8.83203125" defaultRowHeight="15"/>
  <cols>
    <col min="1" max="1" width="11.83203125" customWidth="1"/>
    <col min="4" max="4" width="28" customWidth="1" collapsed="1"/>
    <col min="5" max="5" width="4.83203125" customWidth="1" collapsed="1"/>
    <col min="6" max="6" width="18.5" customWidth="1" collapsed="1"/>
    <col min="7" max="7" width="24.33203125" customWidth="1"/>
    <col min="8" max="8" width="20.5" hidden="1" customWidth="1"/>
    <col min="9" max="9" width="19.5" hidden="1" customWidth="1"/>
  </cols>
  <sheetData>
    <row r="1" spans="1:9">
      <c r="A1" s="28" t="str">
        <f>'Dział I'!A3:E3</f>
        <v>Uniwersytet Ekonomiczny w Krakowie</v>
      </c>
      <c r="B1" s="29"/>
      <c r="C1" s="29"/>
    </row>
    <row r="2" spans="1:9" ht="16">
      <c r="A2" s="182" t="s">
        <v>88</v>
      </c>
      <c r="B2" s="182"/>
      <c r="C2" s="182"/>
      <c r="D2" s="182"/>
      <c r="E2" s="182"/>
      <c r="F2" s="182"/>
    </row>
    <row r="3" spans="1:9" ht="17" thickBot="1">
      <c r="A3" s="30"/>
      <c r="B3" s="30"/>
      <c r="C3" s="30"/>
      <c r="D3" s="30"/>
      <c r="E3" s="30"/>
      <c r="F3" s="31"/>
    </row>
    <row r="4" spans="1:9" ht="48" customHeight="1">
      <c r="A4" s="183" t="s">
        <v>89</v>
      </c>
      <c r="B4" s="184"/>
      <c r="C4" s="184"/>
      <c r="D4" s="184"/>
      <c r="E4" s="240"/>
      <c r="F4" s="117" t="s">
        <v>158</v>
      </c>
      <c r="G4" s="98" t="s">
        <v>166</v>
      </c>
      <c r="H4" s="120" t="s">
        <v>167</v>
      </c>
      <c r="I4" s="121" t="s">
        <v>168</v>
      </c>
    </row>
    <row r="5" spans="1:9" ht="16" thickBot="1">
      <c r="A5" s="241">
        <v>1</v>
      </c>
      <c r="B5" s="242"/>
      <c r="C5" s="242"/>
      <c r="D5" s="242"/>
      <c r="E5" s="242"/>
      <c r="F5" s="104">
        <v>2</v>
      </c>
      <c r="G5" s="32">
        <v>2</v>
      </c>
      <c r="H5" s="124"/>
      <c r="I5" s="32"/>
    </row>
    <row r="6" spans="1:9" ht="17">
      <c r="A6" s="243" t="s">
        <v>90</v>
      </c>
      <c r="B6" s="246" t="s">
        <v>91</v>
      </c>
      <c r="C6" s="247"/>
      <c r="D6" s="248"/>
      <c r="E6" s="33" t="s">
        <v>6</v>
      </c>
      <c r="F6" s="105">
        <v>215114.4</v>
      </c>
      <c r="G6" s="34">
        <v>215114.4</v>
      </c>
      <c r="H6" s="125"/>
      <c r="I6" s="34"/>
    </row>
    <row r="7" spans="1:9" ht="17">
      <c r="A7" s="244"/>
      <c r="B7" s="178" t="s">
        <v>92</v>
      </c>
      <c r="C7" s="164"/>
      <c r="D7" s="165"/>
      <c r="E7" s="9" t="s">
        <v>8</v>
      </c>
      <c r="F7" s="106">
        <v>0</v>
      </c>
      <c r="G7" s="35">
        <v>16048.34</v>
      </c>
      <c r="H7" s="126"/>
      <c r="I7" s="35"/>
    </row>
    <row r="8" spans="1:9" ht="17">
      <c r="A8" s="244"/>
      <c r="B8" s="249" t="s">
        <v>61</v>
      </c>
      <c r="C8" s="178" t="s">
        <v>93</v>
      </c>
      <c r="D8" s="165"/>
      <c r="E8" s="9" t="s">
        <v>10</v>
      </c>
      <c r="F8" s="106">
        <v>0</v>
      </c>
      <c r="G8" s="35">
        <v>0</v>
      </c>
      <c r="H8" s="126"/>
      <c r="I8" s="35"/>
    </row>
    <row r="9" spans="1:9" ht="32" customHeight="1">
      <c r="A9" s="244"/>
      <c r="B9" s="250"/>
      <c r="C9" s="178" t="s">
        <v>94</v>
      </c>
      <c r="D9" s="165"/>
      <c r="E9" s="9" t="s">
        <v>12</v>
      </c>
      <c r="F9" s="106">
        <v>0</v>
      </c>
      <c r="G9" s="35">
        <v>0</v>
      </c>
      <c r="H9" s="126"/>
      <c r="I9" s="35"/>
    </row>
    <row r="10" spans="1:9" ht="17">
      <c r="A10" s="244"/>
      <c r="B10" s="251"/>
      <c r="C10" s="178" t="s">
        <v>95</v>
      </c>
      <c r="D10" s="165"/>
      <c r="E10" s="9" t="s">
        <v>14</v>
      </c>
      <c r="F10" s="107">
        <v>0</v>
      </c>
      <c r="G10" s="36">
        <v>0</v>
      </c>
      <c r="H10" s="127"/>
      <c r="I10" s="36"/>
    </row>
    <row r="11" spans="1:9" ht="17">
      <c r="A11" s="244"/>
      <c r="B11" s="224" t="s">
        <v>96</v>
      </c>
      <c r="C11" s="224"/>
      <c r="D11" s="224"/>
      <c r="E11" s="9" t="s">
        <v>16</v>
      </c>
      <c r="F11" s="107">
        <v>13225.8</v>
      </c>
      <c r="G11" s="36">
        <f>F11</f>
        <v>13225.8</v>
      </c>
      <c r="H11" s="127">
        <v>11485.689189999999</v>
      </c>
      <c r="I11" s="141">
        <f>(H11-G12)/(F11-F12)</f>
        <v>0.62476805870038876</v>
      </c>
    </row>
    <row r="12" spans="1:9" ht="17">
      <c r="A12" s="244"/>
      <c r="B12" s="249" t="s">
        <v>61</v>
      </c>
      <c r="C12" s="224" t="s">
        <v>97</v>
      </c>
      <c r="D12" s="224"/>
      <c r="E12" s="9" t="s">
        <v>18</v>
      </c>
      <c r="F12" s="107">
        <v>8544.4</v>
      </c>
      <c r="G12" s="36">
        <v>8560.9</v>
      </c>
      <c r="H12" s="127"/>
      <c r="I12" s="36"/>
    </row>
    <row r="13" spans="1:9" ht="17">
      <c r="A13" s="244"/>
      <c r="B13" s="251"/>
      <c r="C13" s="224" t="s">
        <v>95</v>
      </c>
      <c r="D13" s="224"/>
      <c r="E13" s="9" t="s">
        <v>20</v>
      </c>
      <c r="F13" s="107">
        <v>0</v>
      </c>
      <c r="G13" s="36">
        <v>0</v>
      </c>
      <c r="H13" s="127"/>
      <c r="I13" s="36"/>
    </row>
    <row r="14" spans="1:9" ht="31.25" customHeight="1" thickBot="1">
      <c r="A14" s="245"/>
      <c r="B14" s="225" t="s">
        <v>153</v>
      </c>
      <c r="C14" s="225"/>
      <c r="D14" s="225"/>
      <c r="E14" s="37" t="s">
        <v>22</v>
      </c>
      <c r="F14" s="108">
        <v>201888.6</v>
      </c>
      <c r="G14" s="38">
        <f>G6+G7-G11</f>
        <v>217936.94</v>
      </c>
      <c r="H14" s="128"/>
      <c r="I14" s="38"/>
    </row>
    <row r="15" spans="1:9" ht="16">
      <c r="A15" s="234" t="s">
        <v>98</v>
      </c>
      <c r="B15" s="223" t="s">
        <v>91</v>
      </c>
      <c r="C15" s="223"/>
      <c r="D15" s="223"/>
      <c r="E15" s="39">
        <f>E14+1</f>
        <v>10</v>
      </c>
      <c r="F15" s="109">
        <v>4483.7</v>
      </c>
      <c r="G15" s="40">
        <v>4483.7</v>
      </c>
      <c r="H15" s="129"/>
      <c r="I15" s="40"/>
    </row>
    <row r="16" spans="1:9" ht="16">
      <c r="A16" s="235"/>
      <c r="B16" s="224" t="s">
        <v>92</v>
      </c>
      <c r="C16" s="224"/>
      <c r="D16" s="224"/>
      <c r="E16" s="21">
        <f>E15+1</f>
        <v>11</v>
      </c>
      <c r="F16" s="106">
        <v>16006.2</v>
      </c>
      <c r="G16" s="35">
        <f>F16</f>
        <v>16006.2</v>
      </c>
      <c r="H16" s="126"/>
      <c r="I16" s="35"/>
    </row>
    <row r="17" spans="1:9" ht="34.25" customHeight="1">
      <c r="A17" s="235"/>
      <c r="B17" s="229" t="s">
        <v>99</v>
      </c>
      <c r="C17" s="230"/>
      <c r="D17" s="231"/>
      <c r="E17" s="21">
        <f t="shared" ref="E17:E19" si="0">E16+1</f>
        <v>12</v>
      </c>
      <c r="F17" s="106">
        <v>0</v>
      </c>
      <c r="G17" s="35">
        <f>F17</f>
        <v>0</v>
      </c>
      <c r="H17" s="126"/>
      <c r="I17" s="35"/>
    </row>
    <row r="18" spans="1:9" ht="16">
      <c r="A18" s="235"/>
      <c r="B18" s="224" t="s">
        <v>96</v>
      </c>
      <c r="C18" s="224"/>
      <c r="D18" s="224"/>
      <c r="E18" s="21">
        <f t="shared" si="0"/>
        <v>13</v>
      </c>
      <c r="F18" s="106">
        <v>16006.2</v>
      </c>
      <c r="G18" s="35">
        <f>F18</f>
        <v>16006.2</v>
      </c>
      <c r="H18" s="126">
        <f>11045.425+32.76</f>
        <v>11078.184999999999</v>
      </c>
      <c r="I18" s="139">
        <f>H18/F18</f>
        <v>0.69211836663292969</v>
      </c>
    </row>
    <row r="19" spans="1:9" ht="35" customHeight="1" thickBot="1">
      <c r="A19" s="236"/>
      <c r="B19" s="225" t="s">
        <v>154</v>
      </c>
      <c r="C19" s="225"/>
      <c r="D19" s="225"/>
      <c r="E19" s="21">
        <f t="shared" si="0"/>
        <v>14</v>
      </c>
      <c r="F19" s="110">
        <v>4483.7</v>
      </c>
      <c r="G19" s="41">
        <f>G15+G16-G18</f>
        <v>4483.7000000000007</v>
      </c>
      <c r="H19" s="130"/>
      <c r="I19" s="41"/>
    </row>
    <row r="20" spans="1:9" ht="16">
      <c r="A20" s="234" t="s">
        <v>100</v>
      </c>
      <c r="B20" s="223" t="s">
        <v>91</v>
      </c>
      <c r="C20" s="223"/>
      <c r="D20" s="223"/>
      <c r="E20" s="39">
        <f>E19+1</f>
        <v>15</v>
      </c>
      <c r="F20" s="109">
        <v>1195</v>
      </c>
      <c r="G20" s="40">
        <v>1195</v>
      </c>
      <c r="H20" s="129"/>
      <c r="I20" s="40"/>
    </row>
    <row r="21" spans="1:9" ht="16">
      <c r="A21" s="235"/>
      <c r="B21" s="224" t="s">
        <v>92</v>
      </c>
      <c r="C21" s="224"/>
      <c r="D21" s="224"/>
      <c r="E21" s="21">
        <f t="shared" ref="E21:E38" si="1">E20+1</f>
        <v>16</v>
      </c>
      <c r="F21" s="106">
        <v>5404</v>
      </c>
      <c r="G21" s="35">
        <f>F21</f>
        <v>5404</v>
      </c>
      <c r="H21" s="126">
        <v>3738.12419</v>
      </c>
      <c r="I21" s="140">
        <f>H21/F21</f>
        <v>0.69173282568467798</v>
      </c>
    </row>
    <row r="22" spans="1:9" ht="16">
      <c r="A22" s="235"/>
      <c r="B22" s="224" t="s">
        <v>96</v>
      </c>
      <c r="C22" s="224"/>
      <c r="D22" s="224"/>
      <c r="E22" s="21">
        <f t="shared" si="1"/>
        <v>17</v>
      </c>
      <c r="F22" s="106">
        <v>5404</v>
      </c>
      <c r="G22" s="35">
        <f>F22</f>
        <v>5404</v>
      </c>
      <c r="H22" s="126">
        <v>3715.8621899999998</v>
      </c>
      <c r="I22" s="140">
        <f>H22/F22</f>
        <v>0.68761328460399695</v>
      </c>
    </row>
    <row r="23" spans="1:9" ht="32" customHeight="1" thickBot="1">
      <c r="A23" s="236"/>
      <c r="B23" s="225" t="s">
        <v>153</v>
      </c>
      <c r="C23" s="225"/>
      <c r="D23" s="225"/>
      <c r="E23" s="42">
        <f t="shared" si="1"/>
        <v>18</v>
      </c>
      <c r="F23" s="110">
        <v>1195</v>
      </c>
      <c r="G23" s="41">
        <f>G20+G21-G22</f>
        <v>1195</v>
      </c>
      <c r="H23" s="130"/>
      <c r="I23" s="41"/>
    </row>
    <row r="24" spans="1:9" ht="16">
      <c r="A24" s="226" t="s">
        <v>101</v>
      </c>
      <c r="B24" s="223" t="s">
        <v>91</v>
      </c>
      <c r="C24" s="223"/>
      <c r="D24" s="223"/>
      <c r="E24" s="43">
        <f t="shared" si="1"/>
        <v>19</v>
      </c>
      <c r="F24" s="111">
        <v>313.5</v>
      </c>
      <c r="G24" s="44">
        <v>313.5</v>
      </c>
      <c r="H24" s="131"/>
      <c r="I24" s="44"/>
    </row>
    <row r="25" spans="1:9" ht="16">
      <c r="A25" s="227"/>
      <c r="B25" s="224" t="s">
        <v>92</v>
      </c>
      <c r="C25" s="224"/>
      <c r="D25" s="224"/>
      <c r="E25" s="21">
        <f t="shared" si="1"/>
        <v>20</v>
      </c>
      <c r="F25" s="106">
        <v>2</v>
      </c>
      <c r="G25" s="35">
        <v>10</v>
      </c>
      <c r="H25" s="126"/>
      <c r="I25" s="35"/>
    </row>
    <row r="26" spans="1:9" ht="47" customHeight="1">
      <c r="A26" s="227"/>
      <c r="B26" s="229" t="s">
        <v>102</v>
      </c>
      <c r="C26" s="230"/>
      <c r="D26" s="231"/>
      <c r="E26" s="21">
        <f t="shared" si="1"/>
        <v>21</v>
      </c>
      <c r="F26" s="112">
        <v>0</v>
      </c>
      <c r="G26" s="45">
        <v>0</v>
      </c>
      <c r="H26" s="132"/>
      <c r="I26" s="45"/>
    </row>
    <row r="27" spans="1:9" ht="16">
      <c r="A27" s="227"/>
      <c r="B27" s="224" t="s">
        <v>96</v>
      </c>
      <c r="C27" s="224"/>
      <c r="D27" s="224"/>
      <c r="E27" s="21">
        <f t="shared" si="1"/>
        <v>22</v>
      </c>
      <c r="F27" s="106">
        <v>0</v>
      </c>
      <c r="G27" s="35">
        <v>0</v>
      </c>
      <c r="H27" s="126"/>
      <c r="I27" s="35"/>
    </row>
    <row r="28" spans="1:9" ht="32.5" customHeight="1" thickBot="1">
      <c r="A28" s="228"/>
      <c r="B28" s="225" t="s">
        <v>154</v>
      </c>
      <c r="C28" s="225"/>
      <c r="D28" s="225"/>
      <c r="E28" s="42">
        <f t="shared" si="1"/>
        <v>23</v>
      </c>
      <c r="F28" s="110">
        <v>315.5</v>
      </c>
      <c r="G28" s="41">
        <f>G24+G25-G27</f>
        <v>323.5</v>
      </c>
      <c r="H28" s="130"/>
      <c r="I28" s="41"/>
    </row>
    <row r="29" spans="1:9" ht="16">
      <c r="A29" s="237" t="s">
        <v>103</v>
      </c>
      <c r="B29" s="239" t="s">
        <v>104</v>
      </c>
      <c r="C29" s="239"/>
      <c r="D29" s="239"/>
      <c r="E29" s="39">
        <f t="shared" si="1"/>
        <v>24</v>
      </c>
      <c r="F29" s="113">
        <v>323.10000000000002</v>
      </c>
      <c r="G29" s="46">
        <v>323.10000000000002</v>
      </c>
      <c r="H29" s="133"/>
      <c r="I29" s="46"/>
    </row>
    <row r="30" spans="1:9" ht="16">
      <c r="A30" s="237"/>
      <c r="B30" s="224" t="s">
        <v>105</v>
      </c>
      <c r="C30" s="224"/>
      <c r="D30" s="224"/>
      <c r="E30" s="21">
        <f t="shared" si="1"/>
        <v>25</v>
      </c>
      <c r="F30" s="114">
        <v>349.1</v>
      </c>
      <c r="G30" s="47">
        <f>F30</f>
        <v>349.1</v>
      </c>
      <c r="H30" s="134"/>
      <c r="I30" s="47"/>
    </row>
    <row r="31" spans="1:9" ht="16">
      <c r="A31" s="238"/>
      <c r="B31" s="224" t="s">
        <v>106</v>
      </c>
      <c r="C31" s="224"/>
      <c r="D31" s="224"/>
      <c r="E31" s="21">
        <f t="shared" si="1"/>
        <v>26</v>
      </c>
      <c r="F31" s="106">
        <v>530</v>
      </c>
      <c r="G31" s="35">
        <v>611</v>
      </c>
      <c r="H31" s="126">
        <v>411.48192</v>
      </c>
      <c r="I31" s="139">
        <f>H31/F31</f>
        <v>0.77638098113207543</v>
      </c>
    </row>
    <row r="32" spans="1:9" ht="33.5" customHeight="1" thickBot="1">
      <c r="A32" s="228"/>
      <c r="B32" s="225" t="s">
        <v>154</v>
      </c>
      <c r="C32" s="225"/>
      <c r="D32" s="225"/>
      <c r="E32" s="42">
        <f t="shared" si="1"/>
        <v>27</v>
      </c>
      <c r="F32" s="110">
        <v>142.19999999999999</v>
      </c>
      <c r="G32" s="41">
        <f>G29+G30-G31</f>
        <v>61.200000000000045</v>
      </c>
      <c r="H32" s="130"/>
      <c r="I32" s="41"/>
    </row>
    <row r="33" spans="1:9" ht="16">
      <c r="A33" s="118"/>
      <c r="B33" s="31"/>
      <c r="C33" s="31"/>
      <c r="D33" s="31"/>
      <c r="E33" s="31"/>
      <c r="F33" s="119"/>
      <c r="G33" s="119"/>
    </row>
    <row r="34" spans="1:9" ht="17" thickBot="1">
      <c r="A34" s="232" t="s">
        <v>107</v>
      </c>
      <c r="B34" s="233"/>
      <c r="C34" s="233"/>
      <c r="D34" s="233"/>
      <c r="E34" s="233"/>
      <c r="F34" s="233"/>
      <c r="G34" s="233"/>
    </row>
    <row r="35" spans="1:9" ht="16">
      <c r="A35" s="220" t="s">
        <v>164</v>
      </c>
      <c r="B35" s="223" t="s">
        <v>104</v>
      </c>
      <c r="C35" s="223"/>
      <c r="D35" s="223"/>
      <c r="E35" s="39">
        <f>E32+1</f>
        <v>28</v>
      </c>
      <c r="F35" s="115">
        <v>94.7</v>
      </c>
      <c r="G35" s="48">
        <v>94.7</v>
      </c>
      <c r="H35" s="137"/>
      <c r="I35" s="138"/>
    </row>
    <row r="36" spans="1:9" ht="16">
      <c r="A36" s="221" t="s">
        <v>164</v>
      </c>
      <c r="B36" s="224" t="s">
        <v>105</v>
      </c>
      <c r="C36" s="224"/>
      <c r="D36" s="224"/>
      <c r="E36" s="21">
        <f t="shared" si="1"/>
        <v>29</v>
      </c>
      <c r="F36" s="116">
        <v>0.5</v>
      </c>
      <c r="G36" s="49">
        <v>0.5</v>
      </c>
      <c r="H36" s="135"/>
      <c r="I36" s="136"/>
    </row>
    <row r="37" spans="1:9" ht="16">
      <c r="A37" s="221" t="s">
        <v>164</v>
      </c>
      <c r="B37" s="224" t="s">
        <v>106</v>
      </c>
      <c r="C37" s="224"/>
      <c r="D37" s="224"/>
      <c r="E37" s="21">
        <f t="shared" si="1"/>
        <v>30</v>
      </c>
      <c r="F37" s="116">
        <v>10</v>
      </c>
      <c r="G37" s="49">
        <v>10</v>
      </c>
      <c r="H37" s="135"/>
      <c r="I37" s="136"/>
    </row>
    <row r="38" spans="1:9" ht="33" customHeight="1" thickBot="1">
      <c r="A38" s="222" t="s">
        <v>164</v>
      </c>
      <c r="B38" s="225" t="s">
        <v>154</v>
      </c>
      <c r="C38" s="225"/>
      <c r="D38" s="225"/>
      <c r="E38" s="42">
        <f t="shared" si="1"/>
        <v>31</v>
      </c>
      <c r="F38" s="110">
        <f>F35+F36-F37</f>
        <v>85.2</v>
      </c>
      <c r="G38" s="41">
        <f>G35+G36-G37</f>
        <v>85.2</v>
      </c>
      <c r="H38" s="122"/>
      <c r="I38" s="123"/>
    </row>
  </sheetData>
  <mergeCells count="43">
    <mergeCell ref="A2:F2"/>
    <mergeCell ref="A4:E4"/>
    <mergeCell ref="A5:E5"/>
    <mergeCell ref="A6:A14"/>
    <mergeCell ref="B6:D6"/>
    <mergeCell ref="B7:D7"/>
    <mergeCell ref="B8:B10"/>
    <mergeCell ref="C8:D8"/>
    <mergeCell ref="C9:D9"/>
    <mergeCell ref="C10:D10"/>
    <mergeCell ref="B11:D11"/>
    <mergeCell ref="B12:B13"/>
    <mergeCell ref="C12:D12"/>
    <mergeCell ref="C13:D13"/>
    <mergeCell ref="B14:D14"/>
    <mergeCell ref="A34:G34"/>
    <mergeCell ref="B19:D19"/>
    <mergeCell ref="A20:A23"/>
    <mergeCell ref="B20:D20"/>
    <mergeCell ref="B21:D21"/>
    <mergeCell ref="B22:D22"/>
    <mergeCell ref="B23:D23"/>
    <mergeCell ref="A15:A19"/>
    <mergeCell ref="B15:D15"/>
    <mergeCell ref="B16:D16"/>
    <mergeCell ref="B17:D17"/>
    <mergeCell ref="B18:D18"/>
    <mergeCell ref="A29:A32"/>
    <mergeCell ref="B29:D29"/>
    <mergeCell ref="B30:D30"/>
    <mergeCell ref="B31:D31"/>
    <mergeCell ref="B32:D32"/>
    <mergeCell ref="A24:A28"/>
    <mergeCell ref="B24:D24"/>
    <mergeCell ref="B25:D25"/>
    <mergeCell ref="B26:D26"/>
    <mergeCell ref="B27:D27"/>
    <mergeCell ref="B28:D28"/>
    <mergeCell ref="A35:A38"/>
    <mergeCell ref="B35:D35"/>
    <mergeCell ref="B36:D36"/>
    <mergeCell ref="B37:D37"/>
    <mergeCell ref="B38:D38"/>
  </mergeCells>
  <dataValidations count="1">
    <dataValidation type="custom" allowBlank="1" showInputMessage="1" showErrorMessage="1" errorTitle="Znaki po przecinku" error="Wpisana wartość może mieć wyłącznie 1 znak po przecinku." sqref="F20:F22 F24:F25 F27 F6:F13 F35:G37 F29:F31 F15:F18" xr:uid="{00000000-0002-0000-0100-000000000000}">
      <formula1>MOD(F6*10,1)=0</formula1>
    </dataValidation>
  </dataValidation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3"/>
  <sheetViews>
    <sheetView view="pageBreakPreview" topLeftCell="C2" zoomScale="60" zoomScaleNormal="100" workbookViewId="0">
      <selection activeCell="I34" sqref="I34"/>
    </sheetView>
  </sheetViews>
  <sheetFormatPr baseColWidth="10" defaultColWidth="8.83203125" defaultRowHeight="15"/>
  <cols>
    <col min="2" max="2" width="15.33203125" customWidth="1" collapsed="1"/>
    <col min="3" max="3" width="26.1640625" customWidth="1" collapsed="1"/>
    <col min="4" max="4" width="5.1640625" customWidth="1" collapsed="1"/>
    <col min="5" max="10" width="19.6640625" customWidth="1" collapsed="1"/>
    <col min="11" max="11" width="13.6640625" bestFit="1" customWidth="1"/>
  </cols>
  <sheetData>
    <row r="1" spans="1:10">
      <c r="A1" s="50" t="str">
        <f>'Dział I'!A3:E3</f>
        <v>Uniwersytet Ekonomiczny w Krakowie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ht="18">
      <c r="A2" s="284" t="s">
        <v>108</v>
      </c>
      <c r="B2" s="284"/>
      <c r="C2" s="284"/>
      <c r="D2" s="284"/>
      <c r="E2" s="284"/>
      <c r="F2" s="284"/>
      <c r="G2" s="284"/>
      <c r="H2" s="284"/>
      <c r="I2" s="284"/>
      <c r="J2" s="284"/>
    </row>
    <row r="3" spans="1:10" ht="17" thickBot="1">
      <c r="A3" s="51"/>
      <c r="B3" s="51"/>
      <c r="C3" s="52"/>
      <c r="D3" s="52"/>
      <c r="E3" s="52"/>
      <c r="F3" s="52"/>
      <c r="G3" s="52"/>
      <c r="H3" s="52"/>
      <c r="I3" s="52"/>
      <c r="J3" s="52"/>
    </row>
    <row r="4" spans="1:10" ht="16.5" customHeight="1" thickBot="1">
      <c r="A4" s="265" t="s">
        <v>89</v>
      </c>
      <c r="B4" s="266"/>
      <c r="C4" s="266"/>
      <c r="D4" s="267"/>
      <c r="E4" s="271" t="s">
        <v>109</v>
      </c>
      <c r="F4" s="273" t="s">
        <v>110</v>
      </c>
      <c r="G4" s="275" t="s">
        <v>45</v>
      </c>
      <c r="H4" s="275"/>
      <c r="I4" s="275"/>
      <c r="J4" s="276"/>
    </row>
    <row r="5" spans="1:10" ht="16.5" customHeight="1" thickBot="1">
      <c r="A5" s="268"/>
      <c r="B5" s="269"/>
      <c r="C5" s="269"/>
      <c r="D5" s="270"/>
      <c r="E5" s="272"/>
      <c r="F5" s="274"/>
      <c r="G5" s="277" t="s">
        <v>111</v>
      </c>
      <c r="H5" s="269" t="s">
        <v>61</v>
      </c>
      <c r="I5" s="270"/>
      <c r="J5" s="278" t="s">
        <v>112</v>
      </c>
    </row>
    <row r="6" spans="1:10" ht="34">
      <c r="A6" s="268"/>
      <c r="B6" s="269"/>
      <c r="C6" s="269"/>
      <c r="D6" s="270"/>
      <c r="E6" s="272"/>
      <c r="F6" s="274"/>
      <c r="G6" s="277"/>
      <c r="H6" s="99" t="s">
        <v>113</v>
      </c>
      <c r="I6" s="100" t="s">
        <v>114</v>
      </c>
      <c r="J6" s="279"/>
    </row>
    <row r="7" spans="1:10" ht="16">
      <c r="A7" s="252">
        <v>1</v>
      </c>
      <c r="B7" s="253"/>
      <c r="C7" s="253"/>
      <c r="D7" s="254"/>
      <c r="E7" s="54">
        <v>2</v>
      </c>
      <c r="F7" s="55">
        <v>3</v>
      </c>
      <c r="G7" s="56">
        <v>4</v>
      </c>
      <c r="H7" s="55">
        <v>5</v>
      </c>
      <c r="I7" s="55">
        <v>6</v>
      </c>
      <c r="J7" s="57">
        <v>7</v>
      </c>
    </row>
    <row r="8" spans="1:10" ht="18.75" customHeight="1">
      <c r="A8" s="255" t="s">
        <v>158</v>
      </c>
      <c r="B8" s="256"/>
      <c r="C8" s="256"/>
      <c r="D8" s="256"/>
      <c r="E8" s="256"/>
      <c r="F8" s="256"/>
      <c r="G8" s="256"/>
      <c r="H8" s="256"/>
      <c r="I8" s="256"/>
      <c r="J8" s="257"/>
    </row>
    <row r="9" spans="1:10" ht="18">
      <c r="A9" s="258" t="s">
        <v>115</v>
      </c>
      <c r="B9" s="259"/>
      <c r="C9" s="259"/>
      <c r="D9" s="58" t="s">
        <v>6</v>
      </c>
      <c r="E9" s="59">
        <v>1291</v>
      </c>
      <c r="F9" s="60">
        <v>129370.8</v>
      </c>
      <c r="G9" s="60">
        <v>120072.3</v>
      </c>
      <c r="H9" s="60">
        <v>12791.7</v>
      </c>
      <c r="I9" s="60">
        <v>1917.6</v>
      </c>
      <c r="J9" s="61">
        <v>9298.5</v>
      </c>
    </row>
    <row r="10" spans="1:10" ht="18">
      <c r="A10" s="281" t="s">
        <v>45</v>
      </c>
      <c r="B10" s="259" t="s">
        <v>116</v>
      </c>
      <c r="C10" s="259"/>
      <c r="D10" s="58" t="s">
        <v>8</v>
      </c>
      <c r="E10" s="60">
        <v>704</v>
      </c>
      <c r="F10" s="60">
        <v>81111</v>
      </c>
      <c r="G10" s="60">
        <v>75083.5</v>
      </c>
      <c r="H10" s="60">
        <v>8390.6</v>
      </c>
      <c r="I10" s="145">
        <v>1472.2</v>
      </c>
      <c r="J10" s="61">
        <v>6027.5</v>
      </c>
    </row>
    <row r="11" spans="1:10" ht="18">
      <c r="A11" s="282"/>
      <c r="B11" s="263" t="s">
        <v>117</v>
      </c>
      <c r="C11" s="62" t="s">
        <v>118</v>
      </c>
      <c r="D11" s="58" t="s">
        <v>10</v>
      </c>
      <c r="E11" s="63">
        <v>30</v>
      </c>
      <c r="F11" s="64">
        <v>5800.8</v>
      </c>
      <c r="G11" s="63">
        <v>5327.2</v>
      </c>
      <c r="H11" s="63">
        <v>688.4</v>
      </c>
      <c r="I11" s="65"/>
      <c r="J11" s="66">
        <v>473.6</v>
      </c>
    </row>
    <row r="12" spans="1:10" ht="18">
      <c r="A12" s="282"/>
      <c r="B12" s="263"/>
      <c r="C12" s="62" t="s">
        <v>119</v>
      </c>
      <c r="D12" s="58" t="s">
        <v>12</v>
      </c>
      <c r="E12" s="63">
        <v>166</v>
      </c>
      <c r="F12" s="64">
        <v>26201.200000000001</v>
      </c>
      <c r="G12" s="63">
        <v>24277.5</v>
      </c>
      <c r="H12" s="63">
        <v>2919</v>
      </c>
      <c r="I12" s="65"/>
      <c r="J12" s="66">
        <v>1923.7</v>
      </c>
    </row>
    <row r="13" spans="1:10" ht="18">
      <c r="A13" s="282"/>
      <c r="B13" s="263"/>
      <c r="C13" s="62" t="s">
        <v>120</v>
      </c>
      <c r="D13" s="58" t="s">
        <v>14</v>
      </c>
      <c r="E13" s="63">
        <v>293</v>
      </c>
      <c r="F13" s="64">
        <v>31102.6</v>
      </c>
      <c r="G13" s="63">
        <v>28793.200000000001</v>
      </c>
      <c r="H13" s="63">
        <v>3039.1</v>
      </c>
      <c r="I13" s="65"/>
      <c r="J13" s="66">
        <v>2309.4</v>
      </c>
    </row>
    <row r="14" spans="1:10" ht="18">
      <c r="A14" s="282"/>
      <c r="B14" s="263"/>
      <c r="C14" s="62" t="s">
        <v>121</v>
      </c>
      <c r="D14" s="58" t="s">
        <v>16</v>
      </c>
      <c r="E14" s="63">
        <v>215</v>
      </c>
      <c r="F14" s="64">
        <v>18006.400000000001</v>
      </c>
      <c r="G14" s="63">
        <v>16685.599999999999</v>
      </c>
      <c r="H14" s="63">
        <v>1744.1</v>
      </c>
      <c r="I14" s="65"/>
      <c r="J14" s="66">
        <v>1320.8</v>
      </c>
    </row>
    <row r="15" spans="1:10" ht="39" customHeight="1" thickBot="1">
      <c r="A15" s="283"/>
      <c r="B15" s="264" t="s">
        <v>122</v>
      </c>
      <c r="C15" s="264"/>
      <c r="D15" s="67" t="s">
        <v>18</v>
      </c>
      <c r="E15" s="68">
        <v>587</v>
      </c>
      <c r="F15" s="69">
        <v>48259.8</v>
      </c>
      <c r="G15" s="70">
        <v>44988.800000000003</v>
      </c>
      <c r="H15" s="70">
        <v>4401.1000000000004</v>
      </c>
      <c r="I15" s="70">
        <v>445.4</v>
      </c>
      <c r="J15" s="144">
        <v>3271</v>
      </c>
    </row>
    <row r="16" spans="1:10" ht="16">
      <c r="A16" s="51"/>
      <c r="B16" s="51"/>
      <c r="C16" s="52"/>
      <c r="D16" s="52"/>
      <c r="E16" s="52"/>
      <c r="F16" s="52"/>
      <c r="G16" s="52"/>
      <c r="H16" s="52"/>
      <c r="I16" s="52"/>
      <c r="J16" s="52"/>
    </row>
    <row r="17" spans="1:10" ht="16">
      <c r="A17" s="71" t="s">
        <v>123</v>
      </c>
      <c r="B17" s="51"/>
      <c r="C17" s="52"/>
      <c r="D17" s="52"/>
      <c r="E17" s="52"/>
      <c r="F17" s="52"/>
      <c r="G17" s="52"/>
      <c r="H17" s="52"/>
      <c r="I17" s="52"/>
      <c r="J17" s="52"/>
    </row>
    <row r="18" spans="1:10" ht="16">
      <c r="A18" s="72" t="s">
        <v>124</v>
      </c>
      <c r="B18" s="51"/>
      <c r="C18" s="52"/>
      <c r="D18" s="52"/>
      <c r="E18" s="52"/>
      <c r="F18" s="52"/>
      <c r="G18" s="52"/>
      <c r="H18" s="52"/>
      <c r="I18" s="52"/>
      <c r="J18" s="52"/>
    </row>
    <row r="19" spans="1:10" ht="16">
      <c r="A19" s="280" t="s">
        <v>125</v>
      </c>
      <c r="B19" s="280"/>
      <c r="C19" s="280"/>
      <c r="D19" s="280"/>
      <c r="E19" s="280"/>
      <c r="F19" s="280"/>
      <c r="G19" s="280"/>
      <c r="H19" s="280"/>
      <c r="I19" s="280"/>
      <c r="J19" s="280"/>
    </row>
    <row r="20" spans="1:10" ht="16">
      <c r="A20" s="72" t="s">
        <v>126</v>
      </c>
      <c r="B20" s="51"/>
      <c r="C20" s="51"/>
      <c r="D20" s="51"/>
      <c r="E20" s="51"/>
      <c r="F20" s="51"/>
      <c r="G20" s="51"/>
      <c r="H20" s="51"/>
      <c r="I20" s="51"/>
      <c r="J20" s="51"/>
    </row>
    <row r="21" spans="1:10" ht="17" thickBot="1">
      <c r="A21" s="73"/>
      <c r="B21" s="74"/>
      <c r="C21" s="75"/>
      <c r="D21" s="75"/>
      <c r="E21" s="75"/>
      <c r="F21" s="75"/>
      <c r="G21" s="75"/>
      <c r="H21" s="75"/>
      <c r="I21" s="75"/>
      <c r="J21" s="75"/>
    </row>
    <row r="22" spans="1:10" ht="17" thickBot="1">
      <c r="A22" s="265" t="s">
        <v>89</v>
      </c>
      <c r="B22" s="266"/>
      <c r="C22" s="266"/>
      <c r="D22" s="267"/>
      <c r="E22" s="271" t="s">
        <v>109</v>
      </c>
      <c r="F22" s="273" t="s">
        <v>110</v>
      </c>
      <c r="G22" s="275" t="s">
        <v>45</v>
      </c>
      <c r="H22" s="275"/>
      <c r="I22" s="275"/>
      <c r="J22" s="276"/>
    </row>
    <row r="23" spans="1:10" ht="17" thickBot="1">
      <c r="A23" s="268"/>
      <c r="B23" s="269"/>
      <c r="C23" s="269"/>
      <c r="D23" s="270"/>
      <c r="E23" s="272"/>
      <c r="F23" s="274"/>
      <c r="G23" s="277" t="s">
        <v>111</v>
      </c>
      <c r="H23" s="269" t="s">
        <v>61</v>
      </c>
      <c r="I23" s="270"/>
      <c r="J23" s="278" t="s">
        <v>112</v>
      </c>
    </row>
    <row r="24" spans="1:10" ht="34">
      <c r="A24" s="268"/>
      <c r="B24" s="269"/>
      <c r="C24" s="269"/>
      <c r="D24" s="270"/>
      <c r="E24" s="272"/>
      <c r="F24" s="274"/>
      <c r="G24" s="277"/>
      <c r="H24" s="99" t="s">
        <v>113</v>
      </c>
      <c r="I24" s="100" t="s">
        <v>114</v>
      </c>
      <c r="J24" s="279"/>
    </row>
    <row r="25" spans="1:10" ht="16">
      <c r="A25" s="252">
        <v>1</v>
      </c>
      <c r="B25" s="253"/>
      <c r="C25" s="253"/>
      <c r="D25" s="254"/>
      <c r="E25" s="54">
        <v>2</v>
      </c>
      <c r="F25" s="55">
        <v>3</v>
      </c>
      <c r="G25" s="56">
        <v>4</v>
      </c>
      <c r="H25" s="55">
        <v>5</v>
      </c>
      <c r="I25" s="55">
        <v>6</v>
      </c>
      <c r="J25" s="57">
        <v>7</v>
      </c>
    </row>
    <row r="26" spans="1:10" ht="18">
      <c r="A26" s="255" t="s">
        <v>166</v>
      </c>
      <c r="B26" s="256"/>
      <c r="C26" s="256"/>
      <c r="D26" s="256"/>
      <c r="E26" s="256"/>
      <c r="F26" s="256"/>
      <c r="G26" s="256"/>
      <c r="H26" s="256"/>
      <c r="I26" s="256"/>
      <c r="J26" s="257"/>
    </row>
    <row r="27" spans="1:10" ht="18">
      <c r="A27" s="258" t="s">
        <v>115</v>
      </c>
      <c r="B27" s="259"/>
      <c r="C27" s="259"/>
      <c r="D27" s="58" t="s">
        <v>6</v>
      </c>
      <c r="E27" s="59">
        <f>E28+E33</f>
        <v>1290</v>
      </c>
      <c r="F27" s="60">
        <f>F28+F33</f>
        <v>132800.6</v>
      </c>
      <c r="G27" s="60">
        <f>G28+G33</f>
        <v>123502.1</v>
      </c>
      <c r="H27" s="60">
        <f t="shared" ref="H27:J27" si="0">H28+H33</f>
        <v>12813.800000000001</v>
      </c>
      <c r="I27" s="60">
        <f t="shared" si="0"/>
        <v>1984.1000000000001</v>
      </c>
      <c r="J27" s="61">
        <f t="shared" si="0"/>
        <v>9298.5</v>
      </c>
    </row>
    <row r="28" spans="1:10" ht="18">
      <c r="A28" s="260" t="s">
        <v>45</v>
      </c>
      <c r="B28" s="259" t="s">
        <v>116</v>
      </c>
      <c r="C28" s="259"/>
      <c r="D28" s="142" t="s">
        <v>8</v>
      </c>
      <c r="E28" s="60">
        <f>E29+E30+E31+E32</f>
        <v>705</v>
      </c>
      <c r="F28" s="60">
        <f t="shared" ref="F28:F33" si="1">J28+G28</f>
        <v>84458.2</v>
      </c>
      <c r="G28" s="60">
        <f t="shared" ref="G28:H28" si="2">SUM(G29:G32)</f>
        <v>78430.7</v>
      </c>
      <c r="H28" s="60">
        <f t="shared" si="2"/>
        <v>8343.2000000000007</v>
      </c>
      <c r="I28" s="145">
        <v>1537.9</v>
      </c>
      <c r="J28" s="61">
        <f>SUM(J29:J32)</f>
        <v>6027.5</v>
      </c>
    </row>
    <row r="29" spans="1:10" ht="18">
      <c r="A29" s="261"/>
      <c r="B29" s="263" t="s">
        <v>117</v>
      </c>
      <c r="C29" s="62" t="s">
        <v>118</v>
      </c>
      <c r="D29" s="142" t="s">
        <v>10</v>
      </c>
      <c r="E29" s="63">
        <v>30</v>
      </c>
      <c r="F29" s="64">
        <f t="shared" si="1"/>
        <v>5942.3</v>
      </c>
      <c r="G29" s="63">
        <v>5468.7</v>
      </c>
      <c r="H29" s="63">
        <v>685.1</v>
      </c>
      <c r="I29" s="65"/>
      <c r="J29" s="66">
        <v>473.6</v>
      </c>
    </row>
    <row r="30" spans="1:10" ht="18">
      <c r="A30" s="261"/>
      <c r="B30" s="263"/>
      <c r="C30" s="62" t="s">
        <v>119</v>
      </c>
      <c r="D30" s="142" t="s">
        <v>12</v>
      </c>
      <c r="E30" s="63">
        <v>166</v>
      </c>
      <c r="F30" s="64">
        <f t="shared" si="1"/>
        <v>27890.5</v>
      </c>
      <c r="G30" s="63">
        <v>25915.1</v>
      </c>
      <c r="H30" s="63">
        <v>2934.1</v>
      </c>
      <c r="I30" s="65"/>
      <c r="J30" s="66">
        <v>1975.4</v>
      </c>
    </row>
    <row r="31" spans="1:10" ht="18">
      <c r="A31" s="261"/>
      <c r="B31" s="263"/>
      <c r="C31" s="62" t="s">
        <v>120</v>
      </c>
      <c r="D31" s="142" t="s">
        <v>14</v>
      </c>
      <c r="E31" s="63">
        <v>295</v>
      </c>
      <c r="F31" s="64">
        <f t="shared" si="1"/>
        <v>32311.8</v>
      </c>
      <c r="G31" s="63">
        <v>30014.1</v>
      </c>
      <c r="H31" s="63">
        <v>3037.9</v>
      </c>
      <c r="I31" s="65"/>
      <c r="J31" s="66">
        <v>2297.6999999999998</v>
      </c>
    </row>
    <row r="32" spans="1:10" ht="27" customHeight="1">
      <c r="A32" s="261"/>
      <c r="B32" s="263"/>
      <c r="C32" s="62" t="s">
        <v>121</v>
      </c>
      <c r="D32" s="142" t="s">
        <v>16</v>
      </c>
      <c r="E32" s="63">
        <v>214</v>
      </c>
      <c r="F32" s="64">
        <f t="shared" si="1"/>
        <v>18313.599999999999</v>
      </c>
      <c r="G32" s="63">
        <v>17032.8</v>
      </c>
      <c r="H32" s="63">
        <v>1686.1</v>
      </c>
      <c r="I32" s="65"/>
      <c r="J32" s="66">
        <v>1280.8</v>
      </c>
    </row>
    <row r="33" spans="1:10" ht="42.75" customHeight="1" thickBot="1">
      <c r="A33" s="262"/>
      <c r="B33" s="264" t="s">
        <v>122</v>
      </c>
      <c r="C33" s="264"/>
      <c r="D33" s="143" t="s">
        <v>18</v>
      </c>
      <c r="E33" s="68">
        <v>585</v>
      </c>
      <c r="F33" s="69">
        <f t="shared" si="1"/>
        <v>48342.400000000001</v>
      </c>
      <c r="G33" s="70">
        <v>45071.4</v>
      </c>
      <c r="H33" s="70">
        <v>4470.6000000000004</v>
      </c>
      <c r="I33" s="70">
        <v>446.2</v>
      </c>
      <c r="J33" s="144">
        <v>3271</v>
      </c>
    </row>
  </sheetData>
  <mergeCells count="30">
    <mergeCell ref="A2:J2"/>
    <mergeCell ref="A4:D6"/>
    <mergeCell ref="E4:E6"/>
    <mergeCell ref="F4:F6"/>
    <mergeCell ref="G4:J4"/>
    <mergeCell ref="G5:G6"/>
    <mergeCell ref="H5:I5"/>
    <mergeCell ref="J5:J6"/>
    <mergeCell ref="A19:J19"/>
    <mergeCell ref="A7:D7"/>
    <mergeCell ref="A8:J8"/>
    <mergeCell ref="A9:C9"/>
    <mergeCell ref="A10:A15"/>
    <mergeCell ref="B10:C10"/>
    <mergeCell ref="B11:B14"/>
    <mergeCell ref="B15:C15"/>
    <mergeCell ref="A22:D24"/>
    <mergeCell ref="E22:E24"/>
    <mergeCell ref="F22:F24"/>
    <mergeCell ref="G22:J22"/>
    <mergeCell ref="G23:G24"/>
    <mergeCell ref="H23:I23"/>
    <mergeCell ref="J23:J24"/>
    <mergeCell ref="A25:D25"/>
    <mergeCell ref="A26:J26"/>
    <mergeCell ref="A27:C27"/>
    <mergeCell ref="A28:A33"/>
    <mergeCell ref="B28:C28"/>
    <mergeCell ref="B29:B32"/>
    <mergeCell ref="B33:C33"/>
  </mergeCells>
  <dataValidations count="3">
    <dataValidation type="custom" allowBlank="1" showInputMessage="1" showErrorMessage="1" sqref="F11:F15" xr:uid="{00000000-0002-0000-0200-000000000000}">
      <formula1>MOD(F11*10,1)=0</formula1>
    </dataValidation>
    <dataValidation type="custom" allowBlank="1" showInputMessage="1" showErrorMessage="1" errorTitle="Znaki po przecinku" error="Wpisujemy zatrudnienie w pełnych etatach bez miejsc po przecinku." sqref="E11:E15 E29:E33" xr:uid="{00000000-0002-0000-0200-000001000000}">
      <formula1>MOD(E11*10,1)=0</formula1>
    </dataValidation>
    <dataValidation type="custom" allowBlank="1" showInputMessage="1" showErrorMessage="1" errorTitle="Znaki po przecinku" error="Wpisana wartość może mieć wyłącznie 1 znak po przecinku." sqref="G11:H15 I10 I15:J15 J11:J14 J29:J32 I28 I33:J33" xr:uid="{00000000-0002-0000-0200-000002000000}">
      <formula1>MOD(G10*10,1)=0</formula1>
    </dataValidation>
  </dataValidations>
  <pageMargins left="0.7" right="0.7" top="0.75" bottom="0.75" header="0.3" footer="0.3"/>
  <pageSetup paperSize="9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9"/>
  <sheetViews>
    <sheetView view="pageBreakPreview" topLeftCell="A5" zoomScale="60" zoomScaleNormal="100" workbookViewId="0">
      <selection activeCell="H19" sqref="H19"/>
    </sheetView>
  </sheetViews>
  <sheetFormatPr baseColWidth="10" defaultColWidth="8.83203125" defaultRowHeight="15"/>
  <cols>
    <col min="2" max="2" width="10.6640625" customWidth="1" collapsed="1"/>
    <col min="4" max="4" width="44.5" customWidth="1" collapsed="1"/>
    <col min="5" max="5" width="4.6640625" customWidth="1" collapsed="1"/>
    <col min="6" max="6" width="8.83203125" customWidth="1"/>
    <col min="7" max="7" width="20.6640625" customWidth="1" collapsed="1"/>
    <col min="8" max="8" width="21" customWidth="1"/>
  </cols>
  <sheetData>
    <row r="1" spans="1:8">
      <c r="A1" s="50" t="str">
        <f>'Dział I'!A3:E3</f>
        <v>Uniwersytet Ekonomiczny w Krakowie</v>
      </c>
      <c r="B1" s="76"/>
      <c r="C1" s="76"/>
      <c r="D1" s="77"/>
      <c r="E1" s="77"/>
      <c r="F1" s="78"/>
      <c r="G1" s="51"/>
    </row>
    <row r="2" spans="1:8" ht="16">
      <c r="A2" s="303" t="s">
        <v>127</v>
      </c>
      <c r="B2" s="303"/>
      <c r="C2" s="303"/>
      <c r="D2" s="303"/>
      <c r="E2" s="303"/>
      <c r="F2" s="303"/>
      <c r="G2" s="51"/>
    </row>
    <row r="3" spans="1:8" ht="17" thickBot="1">
      <c r="A3" s="79"/>
      <c r="B3" s="79"/>
      <c r="C3" s="79"/>
      <c r="D3" s="79"/>
      <c r="E3" s="79"/>
      <c r="F3" s="79"/>
      <c r="G3" s="51"/>
    </row>
    <row r="4" spans="1:8" ht="34">
      <c r="A4" s="304" t="s">
        <v>89</v>
      </c>
      <c r="B4" s="305"/>
      <c r="C4" s="305"/>
      <c r="D4" s="305"/>
      <c r="E4" s="305"/>
      <c r="F4" s="101" t="s">
        <v>128</v>
      </c>
      <c r="G4" s="102" t="s">
        <v>158</v>
      </c>
      <c r="H4" s="98" t="s">
        <v>166</v>
      </c>
    </row>
    <row r="5" spans="1:8">
      <c r="A5" s="306">
        <v>1</v>
      </c>
      <c r="B5" s="307"/>
      <c r="C5" s="307"/>
      <c r="D5" s="307"/>
      <c r="E5" s="307"/>
      <c r="F5" s="80">
        <v>2</v>
      </c>
      <c r="G5" s="81">
        <v>3</v>
      </c>
      <c r="H5" s="81">
        <v>3</v>
      </c>
    </row>
    <row r="6" spans="1:8" ht="18">
      <c r="A6" s="293" t="s">
        <v>129</v>
      </c>
      <c r="B6" s="292"/>
      <c r="C6" s="292"/>
      <c r="D6" s="292"/>
      <c r="E6" s="53" t="s">
        <v>6</v>
      </c>
      <c r="F6" s="53" t="s">
        <v>130</v>
      </c>
      <c r="G6" s="82">
        <v>12121</v>
      </c>
      <c r="H6" s="82">
        <f>H7+H8</f>
        <v>13042</v>
      </c>
    </row>
    <row r="7" spans="1:8" ht="17">
      <c r="A7" s="308" t="s">
        <v>45</v>
      </c>
      <c r="B7" s="311" t="s">
        <v>131</v>
      </c>
      <c r="C7" s="285"/>
      <c r="D7" s="286"/>
      <c r="E7" s="53" t="s">
        <v>8</v>
      </c>
      <c r="F7" s="53" t="s">
        <v>130</v>
      </c>
      <c r="G7" s="83">
        <v>7121</v>
      </c>
      <c r="H7" s="83">
        <v>8398</v>
      </c>
    </row>
    <row r="8" spans="1:8" ht="17">
      <c r="A8" s="309"/>
      <c r="B8" s="311" t="s">
        <v>132</v>
      </c>
      <c r="C8" s="285"/>
      <c r="D8" s="286"/>
      <c r="E8" s="53" t="s">
        <v>10</v>
      </c>
      <c r="F8" s="53" t="s">
        <v>130</v>
      </c>
      <c r="G8" s="83">
        <v>5000</v>
      </c>
      <c r="H8" s="83">
        <v>4644</v>
      </c>
    </row>
    <row r="9" spans="1:8" ht="40.5" customHeight="1">
      <c r="A9" s="310"/>
      <c r="B9" s="84" t="s">
        <v>61</v>
      </c>
      <c r="C9" s="285" t="s">
        <v>133</v>
      </c>
      <c r="D9" s="286"/>
      <c r="E9" s="53" t="s">
        <v>12</v>
      </c>
      <c r="F9" s="53" t="s">
        <v>130</v>
      </c>
      <c r="G9" s="83">
        <v>0</v>
      </c>
      <c r="H9" s="83">
        <v>0</v>
      </c>
    </row>
    <row r="10" spans="1:8" ht="17">
      <c r="A10" s="312" t="s">
        <v>134</v>
      </c>
      <c r="B10" s="292"/>
      <c r="C10" s="292"/>
      <c r="D10" s="292"/>
      <c r="E10" s="53" t="s">
        <v>14</v>
      </c>
      <c r="F10" s="53" t="s">
        <v>130</v>
      </c>
      <c r="G10" s="83">
        <v>86</v>
      </c>
      <c r="H10" s="83">
        <v>95</v>
      </c>
    </row>
    <row r="11" spans="1:8" ht="17">
      <c r="A11" s="298" t="s">
        <v>61</v>
      </c>
      <c r="B11" s="299" t="s">
        <v>135</v>
      </c>
      <c r="C11" s="299"/>
      <c r="D11" s="300"/>
      <c r="E11" s="53" t="s">
        <v>16</v>
      </c>
      <c r="F11" s="53" t="s">
        <v>130</v>
      </c>
      <c r="G11" s="83">
        <v>33</v>
      </c>
      <c r="H11" s="83">
        <v>23</v>
      </c>
    </row>
    <row r="12" spans="1:8" ht="45.5" customHeight="1">
      <c r="A12" s="313"/>
      <c r="B12" s="91" t="s">
        <v>61</v>
      </c>
      <c r="C12" s="315" t="s">
        <v>136</v>
      </c>
      <c r="D12" s="316"/>
      <c r="E12" s="53" t="s">
        <v>18</v>
      </c>
      <c r="F12" s="53" t="s">
        <v>130</v>
      </c>
      <c r="G12" s="83">
        <v>17</v>
      </c>
      <c r="H12" s="83">
        <f>12</f>
        <v>12</v>
      </c>
    </row>
    <row r="13" spans="1:8" ht="17">
      <c r="A13" s="313"/>
      <c r="B13" s="317" t="s">
        <v>137</v>
      </c>
      <c r="C13" s="317"/>
      <c r="D13" s="318"/>
      <c r="E13" s="53" t="s">
        <v>20</v>
      </c>
      <c r="F13" s="53" t="s">
        <v>130</v>
      </c>
      <c r="G13" s="83">
        <v>53</v>
      </c>
      <c r="H13" s="83">
        <v>72</v>
      </c>
    </row>
    <row r="14" spans="1:8" ht="45.5" customHeight="1">
      <c r="A14" s="313"/>
      <c r="B14" s="91" t="s">
        <v>61</v>
      </c>
      <c r="C14" s="315" t="s">
        <v>138</v>
      </c>
      <c r="D14" s="316"/>
      <c r="E14" s="53" t="s">
        <v>22</v>
      </c>
      <c r="F14" s="53" t="s">
        <v>130</v>
      </c>
      <c r="G14" s="83">
        <v>53</v>
      </c>
      <c r="H14" s="83">
        <v>72</v>
      </c>
    </row>
    <row r="15" spans="1:8" ht="63.5" customHeight="1">
      <c r="A15" s="314"/>
      <c r="B15" s="319" t="s">
        <v>61</v>
      </c>
      <c r="C15" s="320"/>
      <c r="D15" s="85" t="s">
        <v>139</v>
      </c>
      <c r="E15" s="53" t="s">
        <v>24</v>
      </c>
      <c r="F15" s="53" t="s">
        <v>130</v>
      </c>
      <c r="G15" s="83">
        <v>2</v>
      </c>
      <c r="H15" s="83">
        <v>3</v>
      </c>
    </row>
    <row r="16" spans="1:8" ht="17">
      <c r="A16" s="290" t="s">
        <v>140</v>
      </c>
      <c r="B16" s="291"/>
      <c r="C16" s="291"/>
      <c r="D16" s="292"/>
      <c r="E16" s="53" t="s">
        <v>26</v>
      </c>
      <c r="F16" s="53" t="s">
        <v>141</v>
      </c>
      <c r="G16" s="86">
        <f>10576.7+4</f>
        <v>10580.7</v>
      </c>
      <c r="H16" s="86">
        <v>10392.700000000001</v>
      </c>
    </row>
    <row r="17" spans="1:8" ht="17">
      <c r="A17" s="290" t="s">
        <v>142</v>
      </c>
      <c r="B17" s="291"/>
      <c r="C17" s="291"/>
      <c r="D17" s="292"/>
      <c r="E17" s="53" t="s">
        <v>28</v>
      </c>
      <c r="F17" s="53" t="s">
        <v>141</v>
      </c>
      <c r="G17" s="86">
        <v>600</v>
      </c>
      <c r="H17" s="86">
        <v>900</v>
      </c>
    </row>
    <row r="18" spans="1:8" ht="17" customHeight="1">
      <c r="A18" s="293" t="s">
        <v>143</v>
      </c>
      <c r="B18" s="292"/>
      <c r="C18" s="292"/>
      <c r="D18" s="292"/>
      <c r="E18" s="53" t="s">
        <v>30</v>
      </c>
      <c r="F18" s="53" t="s">
        <v>141</v>
      </c>
      <c r="G18" s="86">
        <v>626</v>
      </c>
      <c r="H18" s="86">
        <v>767.8</v>
      </c>
    </row>
    <row r="19" spans="1:8" ht="17">
      <c r="A19" s="293" t="s">
        <v>144</v>
      </c>
      <c r="B19" s="292"/>
      <c r="C19" s="292"/>
      <c r="D19" s="292"/>
      <c r="E19" s="53" t="s">
        <v>32</v>
      </c>
      <c r="F19" s="53" t="s">
        <v>141</v>
      </c>
      <c r="G19" s="86">
        <v>22525</v>
      </c>
      <c r="H19" s="86">
        <v>23083.5</v>
      </c>
    </row>
    <row r="20" spans="1:8" ht="29.5" customHeight="1">
      <c r="A20" s="294" t="s">
        <v>145</v>
      </c>
      <c r="B20" s="295"/>
      <c r="C20" s="295"/>
      <c r="D20" s="296"/>
      <c r="E20" s="53" t="s">
        <v>34</v>
      </c>
      <c r="F20" s="56" t="s">
        <v>141</v>
      </c>
      <c r="G20" s="87">
        <v>7037.3</v>
      </c>
      <c r="H20" s="87">
        <v>7037.3</v>
      </c>
    </row>
    <row r="21" spans="1:8" ht="47.5" customHeight="1">
      <c r="A21" s="297" t="s">
        <v>162</v>
      </c>
      <c r="B21" s="285" t="s">
        <v>146</v>
      </c>
      <c r="C21" s="285"/>
      <c r="D21" s="286"/>
      <c r="E21" s="53" t="s">
        <v>36</v>
      </c>
      <c r="F21" s="88" t="s">
        <v>141</v>
      </c>
      <c r="G21" s="87">
        <v>2617.6</v>
      </c>
      <c r="H21" s="87">
        <f>2617.6+385</f>
        <v>3002.6</v>
      </c>
    </row>
    <row r="22" spans="1:8" ht="33" customHeight="1">
      <c r="A22" s="297"/>
      <c r="B22" s="285" t="s">
        <v>147</v>
      </c>
      <c r="C22" s="285"/>
      <c r="D22" s="286"/>
      <c r="E22" s="53" t="s">
        <v>38</v>
      </c>
      <c r="F22" s="89" t="s">
        <v>141</v>
      </c>
      <c r="G22" s="87">
        <v>0</v>
      </c>
      <c r="H22" s="87">
        <v>0</v>
      </c>
    </row>
    <row r="23" spans="1:8" ht="47.5" customHeight="1">
      <c r="A23" s="297"/>
      <c r="B23" s="285" t="s">
        <v>148</v>
      </c>
      <c r="C23" s="285"/>
      <c r="D23" s="286"/>
      <c r="E23" s="53" t="s">
        <v>40</v>
      </c>
      <c r="F23" s="56" t="s">
        <v>141</v>
      </c>
      <c r="G23" s="87">
        <v>231.5</v>
      </c>
      <c r="H23" s="87">
        <v>405</v>
      </c>
    </row>
    <row r="24" spans="1:8" ht="48" customHeight="1">
      <c r="A24" s="297"/>
      <c r="B24" s="285" t="s">
        <v>149</v>
      </c>
      <c r="C24" s="285"/>
      <c r="D24" s="286"/>
      <c r="E24" s="53" t="s">
        <v>42</v>
      </c>
      <c r="F24" s="89" t="s">
        <v>141</v>
      </c>
      <c r="G24" s="87">
        <v>1268.9000000000001</v>
      </c>
      <c r="H24" s="87">
        <v>1268.9000000000001</v>
      </c>
    </row>
    <row r="25" spans="1:8" ht="47" customHeight="1">
      <c r="A25" s="297"/>
      <c r="B25" s="285" t="s">
        <v>150</v>
      </c>
      <c r="C25" s="285"/>
      <c r="D25" s="286"/>
      <c r="E25" s="53" t="s">
        <v>44</v>
      </c>
      <c r="F25" s="56" t="s">
        <v>141</v>
      </c>
      <c r="G25" s="86">
        <v>96</v>
      </c>
      <c r="H25" s="86">
        <v>96</v>
      </c>
    </row>
    <row r="26" spans="1:8" ht="17">
      <c r="A26" s="297"/>
      <c r="B26" s="287" t="s">
        <v>151</v>
      </c>
      <c r="C26" s="287"/>
      <c r="D26" s="288"/>
      <c r="E26" s="53" t="s">
        <v>47</v>
      </c>
      <c r="F26" s="56" t="s">
        <v>141</v>
      </c>
      <c r="G26" s="87">
        <v>64</v>
      </c>
      <c r="H26" s="87">
        <v>64</v>
      </c>
    </row>
    <row r="27" spans="1:8" ht="56.5" customHeight="1">
      <c r="A27" s="298"/>
      <c r="B27" s="299" t="s">
        <v>152</v>
      </c>
      <c r="C27" s="299"/>
      <c r="D27" s="300"/>
      <c r="E27" s="56" t="s">
        <v>49</v>
      </c>
      <c r="F27" s="56" t="s">
        <v>141</v>
      </c>
      <c r="G27" s="87">
        <v>18311</v>
      </c>
      <c r="H27" s="87">
        <v>18311</v>
      </c>
    </row>
    <row r="28" spans="1:8" ht="49.25" customHeight="1">
      <c r="A28" s="298"/>
      <c r="B28" s="289" t="s">
        <v>163</v>
      </c>
      <c r="C28" s="289"/>
      <c r="D28" s="289"/>
      <c r="E28" s="95" t="s">
        <v>160</v>
      </c>
      <c r="F28" s="95" t="s">
        <v>141</v>
      </c>
      <c r="G28" s="86">
        <v>0</v>
      </c>
      <c r="H28" s="86">
        <v>0</v>
      </c>
    </row>
    <row r="29" spans="1:8" ht="36" customHeight="1" thickBot="1">
      <c r="A29" s="301" t="s">
        <v>159</v>
      </c>
      <c r="B29" s="302"/>
      <c r="C29" s="302"/>
      <c r="D29" s="302"/>
      <c r="E29" s="96" t="s">
        <v>161</v>
      </c>
      <c r="F29" s="97" t="s">
        <v>141</v>
      </c>
      <c r="G29" s="90">
        <v>2513.9</v>
      </c>
      <c r="H29" s="90">
        <v>2898.9</v>
      </c>
    </row>
  </sheetData>
  <mergeCells count="30">
    <mergeCell ref="A29:D29"/>
    <mergeCell ref="A2:F2"/>
    <mergeCell ref="A4:E4"/>
    <mergeCell ref="A5:E5"/>
    <mergeCell ref="A6:D6"/>
    <mergeCell ref="A7:A9"/>
    <mergeCell ref="B7:D7"/>
    <mergeCell ref="B8:D8"/>
    <mergeCell ref="C9:D9"/>
    <mergeCell ref="A10:D10"/>
    <mergeCell ref="A11:A15"/>
    <mergeCell ref="B11:D11"/>
    <mergeCell ref="C12:D12"/>
    <mergeCell ref="B13:D13"/>
    <mergeCell ref="C14:D14"/>
    <mergeCell ref="B15:C15"/>
    <mergeCell ref="B25:D25"/>
    <mergeCell ref="B26:D26"/>
    <mergeCell ref="B28:D28"/>
    <mergeCell ref="A16:D16"/>
    <mergeCell ref="A17:D17"/>
    <mergeCell ref="A18:D18"/>
    <mergeCell ref="A19:D19"/>
    <mergeCell ref="A20:D20"/>
    <mergeCell ref="A21:A28"/>
    <mergeCell ref="B21:D21"/>
    <mergeCell ref="B22:D22"/>
    <mergeCell ref="B23:D23"/>
    <mergeCell ref="B24:D24"/>
    <mergeCell ref="B27:D27"/>
  </mergeCells>
  <dataValidations count="2">
    <dataValidation type="custom" allowBlank="1" showInputMessage="1" showErrorMessage="1" errorTitle="Znaki po przecinku" error="Wpisujemy bez miejsc po przecinku." sqref="G7:H15" xr:uid="{00000000-0002-0000-0300-000000000000}">
      <formula1>MOD(G7,1)=0</formula1>
    </dataValidation>
    <dataValidation type="custom" allowBlank="1" showInputMessage="1" showErrorMessage="1" errorTitle="Znaki po przecinku" error="Wpisana wartość może mieć wyłącznie 1 znak po przecinku." sqref="G16:H29" xr:uid="{00000000-0002-0000-0300-000001000000}">
      <formula1>MOD(G16*10,1)=0</formula1>
    </dataValidation>
  </dataValidations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2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1</vt:i4>
      </vt:variant>
    </vt:vector>
  </HeadingPairs>
  <TitlesOfParts>
    <vt:vector size="5" baseType="lpstr">
      <vt:lpstr>Dział I</vt:lpstr>
      <vt:lpstr>Dział II</vt:lpstr>
      <vt:lpstr>Dział III A</vt:lpstr>
      <vt:lpstr>Dział IV</vt:lpstr>
      <vt:lpstr>'Dział II'!Obszar_wydruku</vt:lpstr>
    </vt:vector>
  </TitlesOfParts>
  <Company>OPI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Kucharska</dc:creator>
  <cp:lastModifiedBy>JB</cp:lastModifiedBy>
  <cp:lastPrinted>2022-06-20T13:47:27Z</cp:lastPrinted>
  <dcterms:created xsi:type="dcterms:W3CDTF">2021-04-26T14:32:02Z</dcterms:created>
  <dcterms:modified xsi:type="dcterms:W3CDTF">2022-10-20T06:24:33Z</dcterms:modified>
</cp:coreProperties>
</file>